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https://roadrnv.sharepoint.com/sites/ghiduriAMPR/Shared Documents/0. LANSARE OFICIALA APELURI PR NV/0.2. FINAL/15. 131.B/"/>
    </mc:Choice>
  </mc:AlternateContent>
  <xr:revisionPtr revIDLastSave="3" documentId="13_ncr:1_{94F48AC7-5D10-4289-8944-9FA1D1DFB074}" xr6:coauthVersionLast="47" xr6:coauthVersionMax="47" xr10:uidLastSave="{C860CA31-FEE7-4727-9547-CD904D8FE323}"/>
  <bookViews>
    <workbookView xWindow="-38520" yWindow="-120" windowWidth="38640" windowHeight="21240" tabRatio="840" activeTab="8" xr2:uid="{00000000-000D-0000-FFFF-FFFF00000000}"/>
  </bookViews>
  <sheets>
    <sheet name="0-Instructiuni" sheetId="6" r:id="rId1"/>
    <sheet name="1-Inputuri" sheetId="2" r:id="rId2"/>
    <sheet name="2-Bilant_Solicitant" sheetId="10" r:id="rId3"/>
    <sheet name="3-Intreprinderi in dificultate" sheetId="3" r:id="rId4"/>
    <sheet name="4-Buget cerere" sheetId="1" r:id="rId5"/>
    <sheet name="5-Analiza financiara" sheetId="4" r:id="rId6"/>
    <sheet name="6-Rezumat indicatori" sheetId="5" r:id="rId7"/>
    <sheet name="Foaie1" sheetId="8" state="hidden" r:id="rId8"/>
    <sheet name="7-Imobilizari" sheetId="7" r:id="rId9"/>
  </sheets>
  <externalReferences>
    <externalReference r:id="rId10"/>
  </externalReferences>
  <definedNames>
    <definedName name="eur" localSheetId="2">#REF!</definedName>
    <definedName name="eur" localSheetId="5">'5-Analiza financiara'!#REF!</definedName>
    <definedName name="eur">'1-Inputuri'!$E$27</definedName>
    <definedName name="FDR" localSheetId="2">#REF!</definedName>
    <definedName name="FDR">'1-Inputuri'!#REF!</definedName>
    <definedName name="_xlnm.Print_Area" localSheetId="1">'1-Inputuri'!$B$3:$Y$141</definedName>
    <definedName name="_xlnm.Print_Area" localSheetId="3">'3-Intreprinderi in dificultate'!$B$2:$I$42</definedName>
    <definedName name="_xlnm.Print_Area" localSheetId="4">'4-Buget cerere'!$B$2:$Z$104</definedName>
    <definedName name="_xlnm.Print_Area" localSheetId="5">'5-Analiza financiara'!$A$1:$X$145</definedName>
    <definedName name="_xlnm.Print_Area" localSheetId="6">'6-Rezumat indicatori'!$A$1:$Y$20</definedName>
    <definedName name="RAF" localSheetId="2">[1]Instructiuni!#REF!</definedName>
    <definedName name="RAF">[1]Instructiuni!#REF!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8" i="10" l="1"/>
  <c r="J112" i="4"/>
  <c r="J69" i="4"/>
  <c r="J70" i="4"/>
  <c r="J71" i="4"/>
  <c r="I70" i="4"/>
  <c r="I71" i="4"/>
  <c r="I69" i="4"/>
  <c r="J60" i="4"/>
  <c r="J61" i="4"/>
  <c r="I61" i="4"/>
  <c r="I60" i="4"/>
  <c r="J58" i="4"/>
  <c r="J59" i="4"/>
  <c r="I59" i="4"/>
  <c r="I58" i="4"/>
  <c r="J52" i="4"/>
  <c r="J53" i="4"/>
  <c r="J54" i="4"/>
  <c r="J55" i="4"/>
  <c r="I53" i="4"/>
  <c r="I54" i="4"/>
  <c r="I55" i="4"/>
  <c r="I52" i="4"/>
  <c r="J48" i="4"/>
  <c r="I48" i="4"/>
  <c r="J46" i="4"/>
  <c r="J47" i="4"/>
  <c r="I47" i="4"/>
  <c r="I46" i="4"/>
  <c r="J43" i="4"/>
  <c r="J44" i="4"/>
  <c r="I44" i="4"/>
  <c r="I43" i="4"/>
  <c r="J40" i="4"/>
  <c r="I40" i="4"/>
  <c r="I37" i="4"/>
  <c r="J37" i="4"/>
  <c r="I38" i="4"/>
  <c r="J38" i="4"/>
  <c r="I39" i="4"/>
  <c r="J39" i="4"/>
  <c r="I36" i="4"/>
  <c r="J36" i="4"/>
  <c r="J35" i="4"/>
  <c r="I35" i="4"/>
  <c r="J32" i="4"/>
  <c r="I32" i="4"/>
  <c r="J31" i="4"/>
  <c r="I31" i="4"/>
  <c r="J29" i="4"/>
  <c r="J30" i="4"/>
  <c r="I30" i="4"/>
  <c r="I29" i="4"/>
  <c r="J28" i="4"/>
  <c r="I28" i="4"/>
  <c r="J27" i="4"/>
  <c r="I27" i="4"/>
  <c r="I24" i="4"/>
  <c r="J24" i="4"/>
  <c r="I25" i="4"/>
  <c r="J25" i="4"/>
  <c r="I26" i="4"/>
  <c r="J26" i="4"/>
  <c r="J23" i="4"/>
  <c r="I23" i="4"/>
  <c r="H179" i="10"/>
  <c r="H184" i="10" s="1"/>
  <c r="G179" i="10"/>
  <c r="G184" i="10" s="1"/>
  <c r="H178" i="10"/>
  <c r="H187" i="10" s="1"/>
  <c r="G178" i="10"/>
  <c r="H167" i="10"/>
  <c r="G167" i="10"/>
  <c r="H160" i="10"/>
  <c r="G160" i="10"/>
  <c r="H157" i="10"/>
  <c r="G157" i="10"/>
  <c r="H154" i="10"/>
  <c r="G154" i="10"/>
  <c r="H151" i="10"/>
  <c r="H170" i="10" s="1"/>
  <c r="H189" i="10" s="1"/>
  <c r="G151" i="10"/>
  <c r="G170" i="10" s="1"/>
  <c r="G189" i="10" s="1"/>
  <c r="G145" i="10"/>
  <c r="H134" i="10"/>
  <c r="H145" i="10" s="1"/>
  <c r="G134" i="10"/>
  <c r="H172" i="10" l="1"/>
  <c r="H188" i="10"/>
  <c r="H173" i="10"/>
  <c r="G187" i="10"/>
  <c r="G172" i="10"/>
  <c r="G173" i="10"/>
  <c r="G186" i="10"/>
  <c r="H186" i="10"/>
  <c r="G188" i="10"/>
  <c r="H192" i="10" l="1"/>
  <c r="H198" i="10" s="1"/>
  <c r="H191" i="10"/>
  <c r="H197" i="10" s="1"/>
  <c r="G192" i="10"/>
  <c r="G198" i="10" s="1"/>
  <c r="G191" i="10"/>
  <c r="G197" i="10" s="1"/>
  <c r="H20" i="3" l="1"/>
  <c r="H19" i="3"/>
  <c r="G123" i="10"/>
  <c r="G126" i="10" s="1"/>
  <c r="H114" i="10"/>
  <c r="G114" i="10"/>
  <c r="H107" i="10"/>
  <c r="G107" i="10"/>
  <c r="H95" i="10"/>
  <c r="G95" i="10"/>
  <c r="H92" i="10"/>
  <c r="G92" i="10"/>
  <c r="H89" i="10"/>
  <c r="H99" i="10" s="1"/>
  <c r="G89" i="10"/>
  <c r="G99" i="10" s="1"/>
  <c r="H87" i="10"/>
  <c r="G87" i="10"/>
  <c r="H82" i="10"/>
  <c r="G82" i="10"/>
  <c r="H70" i="10"/>
  <c r="G70" i="10"/>
  <c r="H58" i="10"/>
  <c r="G58" i="10"/>
  <c r="H55" i="10"/>
  <c r="G55" i="10"/>
  <c r="H51" i="10"/>
  <c r="G51" i="10"/>
  <c r="H44" i="10"/>
  <c r="G44" i="10"/>
  <c r="G57" i="10" s="1"/>
  <c r="G71" i="10" s="1"/>
  <c r="H36" i="10"/>
  <c r="G36" i="10"/>
  <c r="H28" i="10"/>
  <c r="G28" i="10"/>
  <c r="H17" i="10"/>
  <c r="G17" i="10"/>
  <c r="G37" i="10" s="1"/>
  <c r="H123" i="10" l="1"/>
  <c r="H126" i="10" s="1"/>
  <c r="H57" i="10"/>
  <c r="H71" i="10" s="1"/>
  <c r="H37" i="10"/>
  <c r="G72" i="10"/>
  <c r="K15" i="5" l="1"/>
  <c r="H72" i="10"/>
  <c r="H128" i="10" s="1"/>
  <c r="K14" i="5"/>
  <c r="E43" i="7" l="1"/>
  <c r="C43" i="7"/>
  <c r="X18" i="1"/>
  <c r="M54" i="2"/>
  <c r="N54" i="2"/>
  <c r="O54" i="2"/>
  <c r="P54" i="2"/>
  <c r="Q54" i="2"/>
  <c r="R54" i="2"/>
  <c r="S54" i="2"/>
  <c r="T54" i="2"/>
  <c r="U54" i="2"/>
  <c r="V54" i="2"/>
  <c r="W54" i="2"/>
  <c r="X54" i="2"/>
  <c r="L54" i="2"/>
  <c r="X66" i="1"/>
  <c r="V67" i="1"/>
  <c r="W67" i="1"/>
  <c r="T67" i="1"/>
  <c r="W63" i="1"/>
  <c r="W52" i="1"/>
  <c r="U20" i="1"/>
  <c r="V20" i="1"/>
  <c r="W20" i="1"/>
  <c r="X16" i="1"/>
  <c r="V63" i="1" l="1"/>
  <c r="D22" i="8"/>
  <c r="C22" i="8"/>
  <c r="D21" i="8"/>
  <c r="C21" i="8"/>
  <c r="D20" i="8"/>
  <c r="C20" i="8"/>
  <c r="D19" i="8"/>
  <c r="C19" i="8"/>
  <c r="D18" i="8"/>
  <c r="C18" i="8"/>
  <c r="D17" i="8"/>
  <c r="C17" i="8"/>
  <c r="D16" i="8"/>
  <c r="C16" i="8"/>
  <c r="D15" i="8"/>
  <c r="C15" i="8"/>
  <c r="D14" i="8"/>
  <c r="C14" i="8"/>
  <c r="D13" i="8"/>
  <c r="C13" i="8"/>
  <c r="D12" i="8"/>
  <c r="C12" i="8"/>
  <c r="D11" i="8"/>
  <c r="C11" i="8"/>
  <c r="C7" i="2" l="1"/>
  <c r="C6" i="1" s="1"/>
  <c r="D8" i="4" s="1"/>
  <c r="C6" i="5" s="1"/>
  <c r="C6" i="3" s="1"/>
  <c r="B6" i="7" s="1"/>
  <c r="J67" i="1"/>
  <c r="I67" i="1"/>
  <c r="J63" i="1"/>
  <c r="I63" i="1"/>
  <c r="G63" i="1"/>
  <c r="F63" i="1"/>
  <c r="G52" i="1"/>
  <c r="I52" i="1"/>
  <c r="J52" i="1"/>
  <c r="G43" i="1"/>
  <c r="F43" i="1"/>
  <c r="J20" i="1"/>
  <c r="I20" i="1"/>
  <c r="H51" i="1"/>
  <c r="K51" i="1"/>
  <c r="K26" i="1"/>
  <c r="K27" i="1"/>
  <c r="K28" i="1"/>
  <c r="K29" i="1"/>
  <c r="K30" i="1"/>
  <c r="K31" i="1"/>
  <c r="K32" i="1"/>
  <c r="K33" i="1"/>
  <c r="K34" i="1"/>
  <c r="K35" i="1"/>
  <c r="K36" i="1"/>
  <c r="K37" i="1"/>
  <c r="K38" i="1"/>
  <c r="K39" i="1"/>
  <c r="K40" i="1"/>
  <c r="K41" i="1"/>
  <c r="K42" i="1"/>
  <c r="H27" i="1"/>
  <c r="H28" i="1"/>
  <c r="H29" i="1"/>
  <c r="H30" i="1"/>
  <c r="H31" i="1"/>
  <c r="H32" i="1"/>
  <c r="L32" i="1" s="1"/>
  <c r="H33" i="1"/>
  <c r="L33" i="1" s="1"/>
  <c r="H34" i="1"/>
  <c r="H35" i="1"/>
  <c r="H36" i="1"/>
  <c r="H37" i="1"/>
  <c r="L37" i="1" s="1"/>
  <c r="H38" i="1"/>
  <c r="H39" i="1"/>
  <c r="H40" i="1"/>
  <c r="H41" i="1"/>
  <c r="L41" i="1" s="1"/>
  <c r="H42" i="1"/>
  <c r="K66" i="1"/>
  <c r="L66" i="1" s="1"/>
  <c r="Y66" i="1" s="1"/>
  <c r="K56" i="1"/>
  <c r="K57" i="1"/>
  <c r="K58" i="1"/>
  <c r="K59" i="1"/>
  <c r="K60" i="1"/>
  <c r="K61" i="1"/>
  <c r="K62" i="1"/>
  <c r="H56" i="1"/>
  <c r="H57" i="1"/>
  <c r="H58" i="1"/>
  <c r="H59" i="1"/>
  <c r="H60" i="1"/>
  <c r="H61" i="1"/>
  <c r="H62" i="1"/>
  <c r="P62" i="1" s="1"/>
  <c r="K16" i="1"/>
  <c r="H16" i="1"/>
  <c r="X41" i="1" l="1"/>
  <c r="Y41" i="1" s="1"/>
  <c r="X32" i="1"/>
  <c r="Y32" i="1" s="1"/>
  <c r="X33" i="1"/>
  <c r="Y33" i="1" s="1"/>
  <c r="X37" i="1"/>
  <c r="Y37" i="1" s="1"/>
  <c r="L59" i="1"/>
  <c r="L16" i="1"/>
  <c r="Y16" i="1" s="1"/>
  <c r="L58" i="1"/>
  <c r="L40" i="1"/>
  <c r="L29" i="1"/>
  <c r="L36" i="1"/>
  <c r="L62" i="1"/>
  <c r="L31" i="1"/>
  <c r="L30" i="1"/>
  <c r="L28" i="1"/>
  <c r="L51" i="1"/>
  <c r="L35" i="1"/>
  <c r="L57" i="1"/>
  <c r="L34" i="1"/>
  <c r="L56" i="1"/>
  <c r="L39" i="1"/>
  <c r="L61" i="1"/>
  <c r="L38" i="1"/>
  <c r="L60" i="1"/>
  <c r="L27" i="1"/>
  <c r="L42" i="1"/>
  <c r="K56" i="4"/>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K11" i="5"/>
  <c r="K12" i="5"/>
  <c r="V22" i="4"/>
  <c r="W22" i="4"/>
  <c r="O92" i="4"/>
  <c r="P92" i="4"/>
  <c r="Q92" i="4"/>
  <c r="R92" i="4"/>
  <c r="S92" i="4"/>
  <c r="T92" i="4"/>
  <c r="U92" i="4"/>
  <c r="V92" i="4"/>
  <c r="W92" i="4"/>
  <c r="X56" i="1" l="1"/>
  <c r="Y56" i="1" s="1"/>
  <c r="X36" i="1"/>
  <c r="Y36" i="1" s="1"/>
  <c r="X42" i="1"/>
  <c r="Y42" i="1" s="1"/>
  <c r="X57" i="1"/>
  <c r="Y57" i="1" s="1"/>
  <c r="X34" i="1"/>
  <c r="Y34" i="1" s="1"/>
  <c r="X27" i="1"/>
  <c r="Y27" i="1" s="1"/>
  <c r="X35" i="1"/>
  <c r="Y35" i="1" s="1"/>
  <c r="X31" i="1"/>
  <c r="Y31" i="1" s="1"/>
  <c r="X58" i="1"/>
  <c r="Y58" i="1" s="1"/>
  <c r="X39" i="1"/>
  <c r="Y39" i="1" s="1"/>
  <c r="X60" i="1"/>
  <c r="Y60" i="1" s="1"/>
  <c r="X28" i="1"/>
  <c r="Y28" i="1" s="1"/>
  <c r="X62" i="1"/>
  <c r="Y62" i="1" s="1"/>
  <c r="X61" i="1"/>
  <c r="Y61" i="1" s="1"/>
  <c r="X59" i="1"/>
  <c r="Y59" i="1" s="1"/>
  <c r="W77" i="4"/>
  <c r="V77" i="4"/>
  <c r="X38" i="1"/>
  <c r="Y38" i="1" s="1"/>
  <c r="X30" i="1"/>
  <c r="Y30" i="1" s="1"/>
  <c r="X29" i="1"/>
  <c r="Y29" i="1" s="1"/>
  <c r="X40" i="1"/>
  <c r="Y40" i="1" s="1"/>
  <c r="L74" i="2"/>
  <c r="L75" i="2"/>
  <c r="L76" i="2"/>
  <c r="L77" i="2"/>
  <c r="L78"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73" i="2"/>
  <c r="L116" i="2" l="1"/>
  <c r="L79" i="2"/>
  <c r="K43" i="4" l="1"/>
  <c r="J57" i="4" l="1"/>
  <c r="J62" i="4" s="1"/>
  <c r="K57" i="4"/>
  <c r="L57" i="4"/>
  <c r="M57" i="4"/>
  <c r="N57" i="4"/>
  <c r="O57" i="4"/>
  <c r="P57" i="4"/>
  <c r="Q57" i="4"/>
  <c r="R57" i="4"/>
  <c r="S57" i="4"/>
  <c r="T57" i="4"/>
  <c r="U57" i="4"/>
  <c r="V57" i="4"/>
  <c r="W57" i="4"/>
  <c r="I57" i="4"/>
  <c r="I62" i="4" s="1"/>
  <c r="J56" i="4"/>
  <c r="L56" i="4"/>
  <c r="M56" i="4"/>
  <c r="N56" i="4"/>
  <c r="O56" i="4"/>
  <c r="P56" i="4"/>
  <c r="Q56" i="4"/>
  <c r="R56" i="4"/>
  <c r="S56" i="4"/>
  <c r="T56" i="4"/>
  <c r="U56" i="4"/>
  <c r="V56" i="4"/>
  <c r="W56" i="4"/>
  <c r="I56" i="4"/>
  <c r="J45" i="4"/>
  <c r="K45" i="4"/>
  <c r="L45" i="4"/>
  <c r="M45" i="4"/>
  <c r="N45" i="4"/>
  <c r="O45" i="4"/>
  <c r="P45" i="4"/>
  <c r="Q45" i="4"/>
  <c r="R45" i="4"/>
  <c r="S45" i="4"/>
  <c r="T45" i="4"/>
  <c r="U45" i="4"/>
  <c r="V45" i="4"/>
  <c r="W45" i="4"/>
  <c r="I45" i="4"/>
  <c r="J42" i="4"/>
  <c r="K42" i="4"/>
  <c r="I42" i="4"/>
  <c r="J22" i="4"/>
  <c r="C5" i="2"/>
  <c r="C5" i="1" s="1"/>
  <c r="D6" i="4" s="1"/>
  <c r="C4" i="5" s="1"/>
  <c r="C4" i="3" s="1"/>
  <c r="B4" i="7" s="1"/>
  <c r="C8" i="2"/>
  <c r="C7" i="1" s="1"/>
  <c r="D9" i="4" s="1"/>
  <c r="C7" i="5" s="1"/>
  <c r="C7" i="3" s="1"/>
  <c r="B7" i="7" s="1"/>
  <c r="C4" i="2"/>
  <c r="C4" i="1" s="1"/>
  <c r="D5" i="4" s="1"/>
  <c r="C3" i="5" s="1"/>
  <c r="C3" i="3" s="1"/>
  <c r="B3" i="7" s="1"/>
  <c r="J77" i="4" l="1"/>
  <c r="W17" i="5" s="1"/>
  <c r="J34" i="4"/>
  <c r="I64" i="4"/>
  <c r="J49" i="4"/>
  <c r="I49" i="4"/>
  <c r="J65" i="4"/>
  <c r="J63" i="4"/>
  <c r="I63" i="4"/>
  <c r="J64" i="4"/>
  <c r="I22" i="4"/>
  <c r="W23" i="1"/>
  <c r="W43" i="1"/>
  <c r="V23" i="1"/>
  <c r="K14" i="4"/>
  <c r="X17" i="5" l="1"/>
  <c r="I77" i="4"/>
  <c r="I34" i="4"/>
  <c r="L11" i="5"/>
  <c r="W68" i="1"/>
  <c r="K100" i="4"/>
  <c r="J66" i="4"/>
  <c r="J68" i="4" s="1"/>
  <c r="I66" i="4"/>
  <c r="J50" i="4"/>
  <c r="J51" i="4"/>
  <c r="I50" i="4"/>
  <c r="J67" i="4" l="1"/>
  <c r="I65" i="4"/>
  <c r="I68" i="4" s="1"/>
  <c r="I51" i="4"/>
  <c r="J72" i="4" l="1"/>
  <c r="J73" i="4"/>
  <c r="I67" i="4"/>
  <c r="M62" i="2"/>
  <c r="N62" i="2"/>
  <c r="O62" i="2"/>
  <c r="P62" i="2"/>
  <c r="P67" i="2" s="1"/>
  <c r="Q62" i="2"/>
  <c r="Q67" i="2" s="1"/>
  <c r="R62" i="2"/>
  <c r="R67" i="2" s="1"/>
  <c r="S62" i="2"/>
  <c r="S67" i="2" s="1"/>
  <c r="T62" i="2"/>
  <c r="T67" i="2" s="1"/>
  <c r="U62" i="2"/>
  <c r="U67" i="2" s="1"/>
  <c r="V62" i="2"/>
  <c r="V67" i="2" s="1"/>
  <c r="W62" i="2"/>
  <c r="W67" i="2" s="1"/>
  <c r="X62" i="2"/>
  <c r="X67" i="2" s="1"/>
  <c r="L62" i="2"/>
  <c r="M44" i="2"/>
  <c r="N44" i="2"/>
  <c r="O44" i="2"/>
  <c r="P44" i="2"/>
  <c r="Q44" i="2"/>
  <c r="R44" i="2"/>
  <c r="S44" i="2"/>
  <c r="T44" i="2"/>
  <c r="U44" i="2"/>
  <c r="V44" i="2"/>
  <c r="W44" i="2"/>
  <c r="X44" i="2"/>
  <c r="L44" i="2"/>
  <c r="L9" i="2"/>
  <c r="I73" i="4" l="1"/>
  <c r="I72" i="4"/>
  <c r="K10" i="4"/>
  <c r="L10" i="2"/>
  <c r="L133" i="2" s="1"/>
  <c r="K96" i="4" s="1"/>
  <c r="H48" i="1"/>
  <c r="K48" i="1" s="1"/>
  <c r="F20" i="1"/>
  <c r="H19" i="1"/>
  <c r="K19" i="1"/>
  <c r="K65" i="1"/>
  <c r="K55" i="1"/>
  <c r="K54" i="1"/>
  <c r="K50" i="1"/>
  <c r="K49" i="1"/>
  <c r="K47" i="1"/>
  <c r="K45" i="1"/>
  <c r="K22" i="1"/>
  <c r="K18" i="1"/>
  <c r="K17" i="1"/>
  <c r="H55" i="1"/>
  <c r="H50" i="1"/>
  <c r="H47" i="1"/>
  <c r="H25" i="1"/>
  <c r="H22" i="1"/>
  <c r="H18" i="1"/>
  <c r="H54" i="1"/>
  <c r="H49" i="1"/>
  <c r="I43" i="1"/>
  <c r="I23" i="1"/>
  <c r="F23" i="1"/>
  <c r="I68" i="1" l="1"/>
  <c r="K63" i="1"/>
  <c r="H63" i="1"/>
  <c r="L65" i="1"/>
  <c r="U67" i="1" s="1"/>
  <c r="K67" i="1"/>
  <c r="K20" i="1"/>
  <c r="L19" i="1"/>
  <c r="F52" i="1"/>
  <c r="F68" i="1" s="1"/>
  <c r="H79" i="2"/>
  <c r="H116" i="2"/>
  <c r="L11" i="2"/>
  <c r="K11" i="4"/>
  <c r="M10" i="2"/>
  <c r="H21" i="3"/>
  <c r="J43" i="1"/>
  <c r="H26" i="1"/>
  <c r="L26" i="1" s="1"/>
  <c r="L48" i="1"/>
  <c r="G20" i="1"/>
  <c r="G23" i="1"/>
  <c r="H17" i="1"/>
  <c r="L22" i="1"/>
  <c r="L50" i="1"/>
  <c r="L47" i="1"/>
  <c r="L54" i="1"/>
  <c r="L49" i="1"/>
  <c r="L18" i="1"/>
  <c r="H46" i="1"/>
  <c r="L55" i="1"/>
  <c r="K25" i="1"/>
  <c r="K46" i="1"/>
  <c r="K52" i="1" s="1"/>
  <c r="J23" i="1"/>
  <c r="K23" i="1" s="1"/>
  <c r="H45" i="1"/>
  <c r="L17" i="1" l="1"/>
  <c r="P51" i="1"/>
  <c r="L12" i="2"/>
  <c r="M13" i="2" s="1"/>
  <c r="H29" i="3"/>
  <c r="H26" i="3"/>
  <c r="H27" i="3"/>
  <c r="H28" i="3"/>
  <c r="T23" i="1"/>
  <c r="T63" i="1"/>
  <c r="F87" i="1"/>
  <c r="F91" i="1" s="1"/>
  <c r="U63" i="1"/>
  <c r="L20" i="1"/>
  <c r="T20" i="1"/>
  <c r="H23" i="1"/>
  <c r="L23" i="1" s="1"/>
  <c r="G68" i="1"/>
  <c r="H52" i="1"/>
  <c r="H43" i="1"/>
  <c r="F98" i="1" s="1"/>
  <c r="G102" i="1" s="1"/>
  <c r="L25" i="1"/>
  <c r="K43" i="1"/>
  <c r="F97" i="1" s="1"/>
  <c r="L63" i="1"/>
  <c r="J68" i="1"/>
  <c r="L67" i="1"/>
  <c r="L11" i="4"/>
  <c r="M12" i="5" s="1"/>
  <c r="X65" i="1"/>
  <c r="Y65" i="1" s="1"/>
  <c r="X67" i="1"/>
  <c r="X50" i="1"/>
  <c r="Y50" i="1" s="1"/>
  <c r="X49" i="1"/>
  <c r="Y49" i="1" s="1"/>
  <c r="X48" i="1"/>
  <c r="Y48" i="1" s="1"/>
  <c r="X19" i="1"/>
  <c r="Y19" i="1" s="1"/>
  <c r="Y18" i="1"/>
  <c r="K12" i="4"/>
  <c r="L12" i="5"/>
  <c r="N10" i="2"/>
  <c r="M11" i="4" s="1"/>
  <c r="M11" i="2"/>
  <c r="E23" i="3"/>
  <c r="H20" i="1"/>
  <c r="L45" i="1"/>
  <c r="L46" i="1"/>
  <c r="M12" i="2" l="1"/>
  <c r="N13" i="2" s="1"/>
  <c r="V52" i="1"/>
  <c r="T52" i="1"/>
  <c r="T43" i="1"/>
  <c r="P70" i="1"/>
  <c r="L12" i="4"/>
  <c r="L13" i="4" s="1"/>
  <c r="L52" i="1"/>
  <c r="U52" i="1"/>
  <c r="L43" i="1"/>
  <c r="F88" i="1"/>
  <c r="K68" i="1"/>
  <c r="F77" i="1" s="1"/>
  <c r="H68" i="1"/>
  <c r="F101" i="1"/>
  <c r="F81" i="1" s="1"/>
  <c r="Y67" i="1"/>
  <c r="X54" i="1"/>
  <c r="Y54" i="1" s="1"/>
  <c r="X55" i="1"/>
  <c r="Y55" i="1" s="1"/>
  <c r="X51" i="1"/>
  <c r="Y51" i="1" s="1"/>
  <c r="X46" i="1"/>
  <c r="Y46" i="1" s="1"/>
  <c r="X47" i="1"/>
  <c r="Y47" i="1" s="1"/>
  <c r="V43" i="1"/>
  <c r="U43" i="1"/>
  <c r="F100" i="1"/>
  <c r="X26" i="1"/>
  <c r="Y26" i="1" s="1"/>
  <c r="X22" i="1"/>
  <c r="Y22" i="1" s="1"/>
  <c r="U23" i="1"/>
  <c r="X23" i="1" s="1"/>
  <c r="Y23" i="1" s="1"/>
  <c r="X17" i="1"/>
  <c r="Y17" i="1" s="1"/>
  <c r="M12" i="4"/>
  <c r="N12" i="5"/>
  <c r="K13" i="4"/>
  <c r="F96" i="1"/>
  <c r="M9" i="2"/>
  <c r="M96" i="2" s="1"/>
  <c r="M93" i="2"/>
  <c r="M97" i="2"/>
  <c r="M101" i="2"/>
  <c r="M105" i="2"/>
  <c r="M109" i="2"/>
  <c r="M113" i="2"/>
  <c r="E30" i="3"/>
  <c r="E33" i="3"/>
  <c r="L14" i="4"/>
  <c r="O10" i="2"/>
  <c r="N11" i="4" s="1"/>
  <c r="N11" i="2"/>
  <c r="K101" i="4" l="1"/>
  <c r="N12" i="2"/>
  <c r="O13" i="2" s="1"/>
  <c r="M111" i="2"/>
  <c r="M88" i="2"/>
  <c r="M114" i="2"/>
  <c r="M110" i="2"/>
  <c r="M106" i="2"/>
  <c r="M77" i="2"/>
  <c r="M115" i="2"/>
  <c r="M84" i="2"/>
  <c r="M102" i="2"/>
  <c r="M95" i="2"/>
  <c r="M98" i="2"/>
  <c r="M91" i="2"/>
  <c r="M89" i="2"/>
  <c r="M94" i="2"/>
  <c r="M87" i="2"/>
  <c r="M85" i="2"/>
  <c r="M90" i="2"/>
  <c r="M78" i="2"/>
  <c r="M76" i="2"/>
  <c r="M86" i="2"/>
  <c r="M74" i="2"/>
  <c r="M107" i="2"/>
  <c r="M73" i="2"/>
  <c r="M103" i="2"/>
  <c r="M108" i="2"/>
  <c r="M99" i="2"/>
  <c r="M92" i="2"/>
  <c r="L101" i="4"/>
  <c r="T68" i="1"/>
  <c r="V68" i="1"/>
  <c r="X25" i="1"/>
  <c r="Y25" i="1" s="1"/>
  <c r="M75" i="2"/>
  <c r="M112" i="2"/>
  <c r="M100" i="2"/>
  <c r="M104" i="2"/>
  <c r="M11" i="5"/>
  <c r="M13" i="4"/>
  <c r="L68" i="1"/>
  <c r="U68" i="1"/>
  <c r="F99" i="1"/>
  <c r="X63" i="1"/>
  <c r="Y63" i="1" s="1"/>
  <c r="X45" i="1"/>
  <c r="Y45" i="1" s="1"/>
  <c r="X43" i="1"/>
  <c r="Y43" i="1" s="1"/>
  <c r="X20" i="1"/>
  <c r="Y20" i="1" s="1"/>
  <c r="N12" i="4"/>
  <c r="N13" i="4" s="1"/>
  <c r="O12" i="5"/>
  <c r="L100" i="4"/>
  <c r="F86" i="1"/>
  <c r="K33" i="4" s="1"/>
  <c r="K32" i="4" s="1"/>
  <c r="N60" i="2"/>
  <c r="K22" i="4"/>
  <c r="L10" i="4"/>
  <c r="P10" i="2"/>
  <c r="O11" i="4" s="1"/>
  <c r="O11" i="2"/>
  <c r="M79" i="2" l="1"/>
  <c r="O12" i="2"/>
  <c r="P13" i="2" s="1"/>
  <c r="M116" i="2"/>
  <c r="K77" i="4"/>
  <c r="L17" i="5" s="1"/>
  <c r="X52" i="1"/>
  <c r="Y52" i="1" s="1"/>
  <c r="X68" i="1"/>
  <c r="O12" i="4"/>
  <c r="O13" i="4" s="1"/>
  <c r="P12" i="5"/>
  <c r="N9" i="2"/>
  <c r="N78" i="2" s="1"/>
  <c r="O60" i="2"/>
  <c r="F76" i="1"/>
  <c r="M14" i="4"/>
  <c r="Q10" i="2"/>
  <c r="P11" i="4" s="1"/>
  <c r="P11" i="2"/>
  <c r="L33" i="4" l="1"/>
  <c r="L32" i="4" s="1"/>
  <c r="L43" i="4"/>
  <c r="L42" i="4" s="1"/>
  <c r="P12" i="2"/>
  <c r="Q13" i="2" s="1"/>
  <c r="M103" i="4"/>
  <c r="M101" i="4"/>
  <c r="N11" i="5"/>
  <c r="N111" i="2"/>
  <c r="N101" i="2"/>
  <c r="N97" i="2"/>
  <c r="N103" i="2"/>
  <c r="N73" i="2"/>
  <c r="N89" i="2"/>
  <c r="N112" i="2"/>
  <c r="N85" i="2"/>
  <c r="N74" i="2"/>
  <c r="N95" i="2"/>
  <c r="N76" i="2"/>
  <c r="N104" i="2"/>
  <c r="N108" i="2"/>
  <c r="N106" i="2"/>
  <c r="N86" i="2"/>
  <c r="N105" i="2"/>
  <c r="N107" i="2"/>
  <c r="N88" i="2"/>
  <c r="N98" i="2"/>
  <c r="N110" i="2"/>
  <c r="N92" i="2"/>
  <c r="N99" i="2"/>
  <c r="N93" i="2"/>
  <c r="N114" i="2"/>
  <c r="N87" i="2"/>
  <c r="N115" i="2"/>
  <c r="N96" i="2"/>
  <c r="N100" i="2"/>
  <c r="N75" i="2"/>
  <c r="N90" i="2"/>
  <c r="N102" i="2"/>
  <c r="N84" i="2"/>
  <c r="N91" i="2"/>
  <c r="N109" i="2"/>
  <c r="N77" i="2"/>
  <c r="N94" i="2"/>
  <c r="N113" i="2"/>
  <c r="W70" i="1"/>
  <c r="V70" i="1"/>
  <c r="U70" i="1"/>
  <c r="T70" i="1"/>
  <c r="Y68" i="1"/>
  <c r="P12" i="4"/>
  <c r="P13" i="4" s="1"/>
  <c r="Q12" i="5"/>
  <c r="M100" i="4"/>
  <c r="O9" i="2"/>
  <c r="O108" i="2" s="1"/>
  <c r="L22" i="4"/>
  <c r="F78" i="1"/>
  <c r="P48" i="1" s="1"/>
  <c r="M10" i="4"/>
  <c r="R10" i="2"/>
  <c r="Q11" i="4" s="1"/>
  <c r="Q11" i="2"/>
  <c r="M60" i="2" l="1"/>
  <c r="M67" i="2" s="1"/>
  <c r="L103" i="4"/>
  <c r="L105" i="4" s="1"/>
  <c r="Q12" i="2"/>
  <c r="R13" i="2" s="1"/>
  <c r="L60" i="2"/>
  <c r="L67" i="2" s="1"/>
  <c r="K103" i="4"/>
  <c r="K105" i="4" s="1"/>
  <c r="O131" i="2"/>
  <c r="N92" i="4" s="1"/>
  <c r="L93" i="4"/>
  <c r="L31" i="4" s="1"/>
  <c r="L34" i="4" s="1"/>
  <c r="N79" i="2"/>
  <c r="N116" i="2"/>
  <c r="M131" i="2"/>
  <c r="L92" i="4" s="1"/>
  <c r="L77" i="4"/>
  <c r="M17" i="5" s="1"/>
  <c r="O67" i="2"/>
  <c r="G98" i="1"/>
  <c r="N67" i="2"/>
  <c r="N131" i="2"/>
  <c r="M92" i="4" s="1"/>
  <c r="L131" i="2"/>
  <c r="K92" i="4" s="1"/>
  <c r="K93" i="4"/>
  <c r="K31" i="4" s="1"/>
  <c r="K34" i="4" s="1"/>
  <c r="M105" i="4"/>
  <c r="M93" i="4"/>
  <c r="M31" i="4" s="1"/>
  <c r="Q12" i="4"/>
  <c r="Q13" i="4" s="1"/>
  <c r="R12" i="5"/>
  <c r="O106" i="2"/>
  <c r="O104" i="2"/>
  <c r="O105" i="2"/>
  <c r="O74" i="2"/>
  <c r="O112" i="2"/>
  <c r="O113" i="2"/>
  <c r="O86" i="2"/>
  <c r="O78" i="2"/>
  <c r="O93" i="2"/>
  <c r="O84" i="2"/>
  <c r="O73" i="2"/>
  <c r="O94" i="2"/>
  <c r="O91" i="2"/>
  <c r="O101" i="2"/>
  <c r="O87" i="2"/>
  <c r="O77" i="2"/>
  <c r="O102" i="2"/>
  <c r="O99" i="2"/>
  <c r="O109" i="2"/>
  <c r="O103" i="2"/>
  <c r="O114" i="2"/>
  <c r="O110" i="2"/>
  <c r="O85" i="2"/>
  <c r="O95" i="2"/>
  <c r="O107" i="2"/>
  <c r="O75" i="2"/>
  <c r="O111" i="2"/>
  <c r="O76" i="2"/>
  <c r="O92" i="2"/>
  <c r="O115" i="2"/>
  <c r="O88" i="2"/>
  <c r="O90" i="2"/>
  <c r="O89" i="2"/>
  <c r="O100" i="2"/>
  <c r="P9" i="2"/>
  <c r="P103" i="2" s="1"/>
  <c r="O96" i="2"/>
  <c r="O98" i="2"/>
  <c r="O97" i="2"/>
  <c r="S10" i="2"/>
  <c r="R11" i="2"/>
  <c r="R12" i="2" l="1"/>
  <c r="S13" i="2" s="1"/>
  <c r="M33" i="4"/>
  <c r="M32" i="4" s="1"/>
  <c r="M43" i="4"/>
  <c r="M42" i="4" s="1"/>
  <c r="R11" i="4"/>
  <c r="R12" i="4" s="1"/>
  <c r="R13" i="4" s="1"/>
  <c r="L132" i="2"/>
  <c r="K109" i="4"/>
  <c r="K49" i="4"/>
  <c r="O116" i="2"/>
  <c r="O79" i="2"/>
  <c r="P87" i="2"/>
  <c r="P107" i="2"/>
  <c r="P75" i="2"/>
  <c r="P95" i="2"/>
  <c r="P77" i="2"/>
  <c r="P76" i="2"/>
  <c r="P109" i="2"/>
  <c r="P88" i="2"/>
  <c r="P90" i="2"/>
  <c r="P114" i="2"/>
  <c r="P111" i="2"/>
  <c r="P94" i="2"/>
  <c r="P104" i="2"/>
  <c r="P84" i="2"/>
  <c r="P105" i="2"/>
  <c r="P102" i="2"/>
  <c r="P112" i="2"/>
  <c r="P85" i="2"/>
  <c r="P92" i="2"/>
  <c r="P113" i="2"/>
  <c r="Q9" i="2"/>
  <c r="Q90" i="2" s="1"/>
  <c r="P98" i="2"/>
  <c r="P86" i="2"/>
  <c r="P106" i="2"/>
  <c r="P97" i="2"/>
  <c r="P110" i="2"/>
  <c r="P78" i="2"/>
  <c r="P93" i="2"/>
  <c r="P100" i="2"/>
  <c r="P74" i="2"/>
  <c r="P99" i="2"/>
  <c r="P73" i="2"/>
  <c r="P115" i="2"/>
  <c r="P89" i="2"/>
  <c r="P96" i="2"/>
  <c r="P91" i="2"/>
  <c r="P101" i="2"/>
  <c r="P108" i="2"/>
  <c r="M22" i="4"/>
  <c r="T10" i="2"/>
  <c r="S11" i="2"/>
  <c r="M34" i="4" l="1"/>
  <c r="S12" i="2"/>
  <c r="T13" i="2" s="1"/>
  <c r="N33" i="4"/>
  <c r="N32" i="4" s="1"/>
  <c r="S12" i="5"/>
  <c r="M77" i="4"/>
  <c r="N17" i="5" s="1"/>
  <c r="S11" i="4"/>
  <c r="T12" i="5" s="1"/>
  <c r="M132" i="2"/>
  <c r="L134" i="2"/>
  <c r="M109" i="4"/>
  <c r="L109" i="4"/>
  <c r="L49" i="4"/>
  <c r="N43" i="4"/>
  <c r="Q104" i="2"/>
  <c r="Q102" i="2"/>
  <c r="Q91" i="2"/>
  <c r="P116" i="2"/>
  <c r="P79" i="2"/>
  <c r="Q78" i="2"/>
  <c r="Q110" i="2"/>
  <c r="Q76" i="2"/>
  <c r="Q95" i="2"/>
  <c r="R9" i="2"/>
  <c r="R73" i="2" s="1"/>
  <c r="Q88" i="2"/>
  <c r="Q98" i="2"/>
  <c r="Q114" i="2"/>
  <c r="Q87" i="2"/>
  <c r="Q99" i="2"/>
  <c r="Q84" i="2"/>
  <c r="Q107" i="2"/>
  <c r="Q89" i="2"/>
  <c r="Q93" i="2"/>
  <c r="Q73" i="2"/>
  <c r="Q92" i="2"/>
  <c r="Q105" i="2"/>
  <c r="Q77" i="2"/>
  <c r="Q113" i="2"/>
  <c r="Q86" i="2"/>
  <c r="Q106" i="2"/>
  <c r="Q112" i="2"/>
  <c r="Q108" i="2"/>
  <c r="Q103" i="2"/>
  <c r="Q85" i="2"/>
  <c r="Q111" i="2"/>
  <c r="Q97" i="2"/>
  <c r="Q101" i="2"/>
  <c r="Q115" i="2"/>
  <c r="Q75" i="2"/>
  <c r="Q100" i="2"/>
  <c r="Q96" i="2"/>
  <c r="Q94" i="2"/>
  <c r="Q109" i="2"/>
  <c r="Q74" i="2"/>
  <c r="N22" i="4"/>
  <c r="U10" i="2"/>
  <c r="T11" i="2"/>
  <c r="T12" i="2" l="1"/>
  <c r="U13" i="2" s="1"/>
  <c r="O33" i="4"/>
  <c r="O32" i="4" s="1"/>
  <c r="M133" i="2"/>
  <c r="L135" i="2"/>
  <c r="K60" i="4" s="1"/>
  <c r="K62" i="4" s="1"/>
  <c r="K64" i="4" s="1"/>
  <c r="N77" i="4"/>
  <c r="O17" i="5" s="1"/>
  <c r="S12" i="4"/>
  <c r="S13" i="4" s="1"/>
  <c r="T11" i="4"/>
  <c r="T12" i="4" s="1"/>
  <c r="N132" i="2"/>
  <c r="M49" i="4"/>
  <c r="N42" i="4"/>
  <c r="O43" i="4"/>
  <c r="R89" i="2"/>
  <c r="R115" i="2"/>
  <c r="R102" i="2"/>
  <c r="R97" i="2"/>
  <c r="R114" i="2"/>
  <c r="R93" i="2"/>
  <c r="R104" i="2"/>
  <c r="R92" i="2"/>
  <c r="R112" i="2"/>
  <c r="R108" i="2"/>
  <c r="R84" i="2"/>
  <c r="R100" i="2"/>
  <c r="R109" i="2"/>
  <c r="R90" i="2"/>
  <c r="R103" i="2"/>
  <c r="R77" i="2"/>
  <c r="R96" i="2"/>
  <c r="R74" i="2"/>
  <c r="R113" i="2"/>
  <c r="S9" i="2"/>
  <c r="S114" i="2" s="1"/>
  <c r="R78" i="2"/>
  <c r="R99" i="2"/>
  <c r="R76" i="2"/>
  <c r="R95" i="2"/>
  <c r="R106" i="2"/>
  <c r="Q116" i="2"/>
  <c r="R75" i="2"/>
  <c r="R107" i="2"/>
  <c r="R94" i="2"/>
  <c r="R98" i="2"/>
  <c r="R110" i="2"/>
  <c r="R111" i="2"/>
  <c r="R88" i="2"/>
  <c r="R87" i="2"/>
  <c r="R91" i="2"/>
  <c r="R105" i="2"/>
  <c r="R101" i="2"/>
  <c r="R86" i="2"/>
  <c r="R85" i="2"/>
  <c r="Q79" i="2"/>
  <c r="O22" i="4"/>
  <c r="V10" i="2"/>
  <c r="U11" i="2"/>
  <c r="U12" i="2" l="1"/>
  <c r="V13" i="2" s="1"/>
  <c r="P33" i="4"/>
  <c r="P32" i="4" s="1"/>
  <c r="T13" i="4"/>
  <c r="L96" i="4"/>
  <c r="N133" i="2"/>
  <c r="M134" i="2"/>
  <c r="U12" i="5"/>
  <c r="K63" i="4"/>
  <c r="K66" i="4"/>
  <c r="O77" i="4"/>
  <c r="P17" i="5" s="1"/>
  <c r="T9" i="2"/>
  <c r="T101" i="2" s="1"/>
  <c r="S85" i="2"/>
  <c r="S99" i="2"/>
  <c r="S104" i="2"/>
  <c r="S109" i="2"/>
  <c r="U11" i="4"/>
  <c r="V12" i="5" s="1"/>
  <c r="S100" i="2"/>
  <c r="S76" i="2"/>
  <c r="S98" i="2"/>
  <c r="O132" i="2"/>
  <c r="N49" i="4"/>
  <c r="O42" i="4"/>
  <c r="P43" i="4"/>
  <c r="S73" i="2"/>
  <c r="S108" i="2"/>
  <c r="S92" i="2"/>
  <c r="S77" i="2"/>
  <c r="S95" i="2"/>
  <c r="S105" i="2"/>
  <c r="R79" i="2"/>
  <c r="S86" i="2"/>
  <c r="S111" i="2"/>
  <c r="S91" i="2"/>
  <c r="S78" i="2"/>
  <c r="S84" i="2"/>
  <c r="S88" i="2"/>
  <c r="S101" i="2"/>
  <c r="S102" i="2"/>
  <c r="S112" i="2"/>
  <c r="S115" i="2"/>
  <c r="S90" i="2"/>
  <c r="S87" i="2"/>
  <c r="S110" i="2"/>
  <c r="S96" i="2"/>
  <c r="S93" i="2"/>
  <c r="S103" i="2"/>
  <c r="S97" i="2"/>
  <c r="S89" i="2"/>
  <c r="S74" i="2"/>
  <c r="S94" i="2"/>
  <c r="S106" i="2"/>
  <c r="S113" i="2"/>
  <c r="S107" i="2"/>
  <c r="S75" i="2"/>
  <c r="R116" i="2"/>
  <c r="P22" i="4"/>
  <c r="Q22" i="4"/>
  <c r="W10" i="2"/>
  <c r="V11" i="2"/>
  <c r="V12" i="2" l="1"/>
  <c r="W13" i="2" s="1"/>
  <c r="Q33" i="4"/>
  <c r="Q32" i="4" s="1"/>
  <c r="M96" i="4"/>
  <c r="N134" i="2"/>
  <c r="O133" i="2"/>
  <c r="N96" i="4" s="1"/>
  <c r="M135" i="2"/>
  <c r="L60" i="4" s="1"/>
  <c r="L62" i="4" s="1"/>
  <c r="L64" i="4" s="1"/>
  <c r="T112" i="2"/>
  <c r="T113" i="2"/>
  <c r="T99" i="2"/>
  <c r="T76" i="2"/>
  <c r="T87" i="2"/>
  <c r="T100" i="2"/>
  <c r="T77" i="2"/>
  <c r="T75" i="2"/>
  <c r="T114" i="2"/>
  <c r="T110" i="2"/>
  <c r="T93" i="2"/>
  <c r="T97" i="2"/>
  <c r="T84" i="2"/>
  <c r="T88" i="2"/>
  <c r="T78" i="2"/>
  <c r="T111" i="2"/>
  <c r="T74" i="2"/>
  <c r="T104" i="2"/>
  <c r="T105" i="2"/>
  <c r="T92" i="2"/>
  <c r="T86" i="2"/>
  <c r="U9" i="2"/>
  <c r="U94" i="2" s="1"/>
  <c r="T91" i="2"/>
  <c r="T96" i="2"/>
  <c r="T106" i="2"/>
  <c r="T98" i="2"/>
  <c r="T109" i="2"/>
  <c r="T85" i="2"/>
  <c r="T95" i="2"/>
  <c r="T108" i="2"/>
  <c r="T89" i="2"/>
  <c r="T90" i="2"/>
  <c r="T73" i="2"/>
  <c r="T115" i="2"/>
  <c r="T102" i="2"/>
  <c r="T103" i="2"/>
  <c r="T94" i="2"/>
  <c r="T107" i="2"/>
  <c r="Q77" i="4"/>
  <c r="R17" i="5" s="1"/>
  <c r="P77" i="4"/>
  <c r="Q17" i="5" s="1"/>
  <c r="U12" i="4"/>
  <c r="U13" i="4" s="1"/>
  <c r="V11" i="4"/>
  <c r="W12" i="5" s="1"/>
  <c r="P132" i="2"/>
  <c r="O49" i="4"/>
  <c r="P42" i="4"/>
  <c r="Q43" i="4"/>
  <c r="S79" i="2"/>
  <c r="S116" i="2"/>
  <c r="U110" i="2"/>
  <c r="X10" i="2"/>
  <c r="W11" i="2"/>
  <c r="U109" i="2" l="1"/>
  <c r="W12" i="2"/>
  <c r="X13" i="2" s="1"/>
  <c r="R33" i="4"/>
  <c r="R32" i="4" s="1"/>
  <c r="U111" i="2"/>
  <c r="U99" i="2"/>
  <c r="U91" i="2"/>
  <c r="U113" i="2"/>
  <c r="U98" i="2"/>
  <c r="V9" i="2"/>
  <c r="V76" i="2" s="1"/>
  <c r="U93" i="2"/>
  <c r="U75" i="2"/>
  <c r="P133" i="2"/>
  <c r="O96" i="4" s="1"/>
  <c r="N135" i="2"/>
  <c r="M60" i="4" s="1"/>
  <c r="M62" i="4" s="1"/>
  <c r="M64" i="4" s="1"/>
  <c r="O134" i="2"/>
  <c r="L66" i="4"/>
  <c r="L63" i="4"/>
  <c r="U96" i="2"/>
  <c r="U95" i="2"/>
  <c r="U86" i="2"/>
  <c r="U90" i="2"/>
  <c r="U105" i="2"/>
  <c r="U114" i="2"/>
  <c r="U88" i="2"/>
  <c r="U102" i="2"/>
  <c r="U108" i="2"/>
  <c r="U92" i="2"/>
  <c r="U107" i="2"/>
  <c r="U85" i="2"/>
  <c r="U89" i="2"/>
  <c r="U104" i="2"/>
  <c r="U78" i="2"/>
  <c r="U103" i="2"/>
  <c r="U106" i="2"/>
  <c r="U115" i="2"/>
  <c r="U77" i="2"/>
  <c r="U74" i="2"/>
  <c r="U73" i="2"/>
  <c r="U112" i="2"/>
  <c r="U100" i="2"/>
  <c r="U87" i="2"/>
  <c r="T79" i="2"/>
  <c r="U97" i="2"/>
  <c r="U101" i="2"/>
  <c r="U84" i="2"/>
  <c r="U76" i="2"/>
  <c r="T116" i="2"/>
  <c r="V12" i="4"/>
  <c r="V13" i="4" s="1"/>
  <c r="W11" i="4"/>
  <c r="W12" i="4" s="1"/>
  <c r="Q132" i="2"/>
  <c r="P49" i="4"/>
  <c r="Q133" i="2"/>
  <c r="P96" i="4" s="1"/>
  <c r="Q42" i="4"/>
  <c r="R43" i="4"/>
  <c r="R22" i="4"/>
  <c r="X11" i="2"/>
  <c r="X12" i="2" s="1"/>
  <c r="S33" i="4" l="1"/>
  <c r="S32" i="4" s="1"/>
  <c r="V107" i="2"/>
  <c r="V94" i="2"/>
  <c r="V114" i="2"/>
  <c r="V92" i="2"/>
  <c r="V105" i="2"/>
  <c r="V73" i="2"/>
  <c r="V101" i="2"/>
  <c r="V111" i="2"/>
  <c r="X12" i="5"/>
  <c r="V104" i="2"/>
  <c r="V74" i="2"/>
  <c r="V98" i="2"/>
  <c r="V87" i="2"/>
  <c r="V113" i="2"/>
  <c r="V100" i="2"/>
  <c r="V109" i="2"/>
  <c r="V115" i="2"/>
  <c r="V85" i="2"/>
  <c r="V84" i="2"/>
  <c r="V90" i="2"/>
  <c r="V103" i="2"/>
  <c r="V112" i="2"/>
  <c r="V106" i="2"/>
  <c r="V102" i="2"/>
  <c r="V77" i="2"/>
  <c r="V95" i="2"/>
  <c r="V99" i="2"/>
  <c r="V96" i="2"/>
  <c r="V97" i="2"/>
  <c r="W9" i="2"/>
  <c r="W87" i="2" s="1"/>
  <c r="V110" i="2"/>
  <c r="V93" i="2"/>
  <c r="V86" i="2"/>
  <c r="V78" i="2"/>
  <c r="V89" i="2"/>
  <c r="V108" i="2"/>
  <c r="V91" i="2"/>
  <c r="V88" i="2"/>
  <c r="V75" i="2"/>
  <c r="P134" i="2"/>
  <c r="M63" i="4"/>
  <c r="M66" i="4"/>
  <c r="O135" i="2"/>
  <c r="N60" i="4" s="1"/>
  <c r="N62" i="4" s="1"/>
  <c r="N64" i="4" s="1"/>
  <c r="U79" i="2"/>
  <c r="U116" i="2"/>
  <c r="S43" i="4"/>
  <c r="S42" i="4" s="1"/>
  <c r="S49" i="4" s="1"/>
  <c r="Q134" i="2"/>
  <c r="W13" i="4"/>
  <c r="R77" i="4"/>
  <c r="S17" i="5" s="1"/>
  <c r="R132" i="2"/>
  <c r="R133" i="2"/>
  <c r="Q96" i="4" s="1"/>
  <c r="Q49" i="4"/>
  <c r="R42" i="4"/>
  <c r="R49" i="4" s="1"/>
  <c r="S22" i="4"/>
  <c r="W91" i="2" l="1"/>
  <c r="T33" i="4"/>
  <c r="T32" i="4" s="1"/>
  <c r="W96" i="2"/>
  <c r="V79" i="2"/>
  <c r="W107" i="2"/>
  <c r="W101" i="2"/>
  <c r="W85" i="2"/>
  <c r="V116" i="2"/>
  <c r="W78" i="2"/>
  <c r="W76" i="2"/>
  <c r="W93" i="2"/>
  <c r="W112" i="2"/>
  <c r="W90" i="2"/>
  <c r="W106" i="2"/>
  <c r="W84" i="2"/>
  <c r="W114" i="2"/>
  <c r="W73" i="2"/>
  <c r="W77" i="2"/>
  <c r="W97" i="2"/>
  <c r="X9" i="2"/>
  <c r="X76" i="2" s="1"/>
  <c r="W110" i="2"/>
  <c r="W92" i="2"/>
  <c r="W86" i="2"/>
  <c r="W109" i="2"/>
  <c r="W88" i="2"/>
  <c r="W99" i="2"/>
  <c r="W111" i="2"/>
  <c r="W115" i="2"/>
  <c r="W74" i="2"/>
  <c r="W94" i="2"/>
  <c r="W103" i="2"/>
  <c r="W95" i="2"/>
  <c r="W102" i="2"/>
  <c r="W108" i="2"/>
  <c r="W89" i="2"/>
  <c r="W105" i="2"/>
  <c r="W100" i="2"/>
  <c r="W75" i="2"/>
  <c r="W98" i="2"/>
  <c r="W113" i="2"/>
  <c r="W104" i="2"/>
  <c r="S133" i="2"/>
  <c r="R96" i="4" s="1"/>
  <c r="T133" i="2"/>
  <c r="S96" i="4" s="1"/>
  <c r="P135" i="2"/>
  <c r="O60" i="4" s="1"/>
  <c r="O62" i="4" s="1"/>
  <c r="O64" i="4" s="1"/>
  <c r="U133" i="2"/>
  <c r="T96" i="4" s="1"/>
  <c r="N66" i="4"/>
  <c r="N63" i="4"/>
  <c r="R134" i="2"/>
  <c r="R135" i="2" s="1"/>
  <c r="Q60" i="4" s="1"/>
  <c r="Q62" i="4" s="1"/>
  <c r="Q64" i="4" s="1"/>
  <c r="T43" i="4"/>
  <c r="T42" i="4" s="1"/>
  <c r="Q135" i="2"/>
  <c r="P60" i="4" s="1"/>
  <c r="P62" i="4" s="1"/>
  <c r="P64" i="4" s="1"/>
  <c r="S77" i="4"/>
  <c r="T17" i="5" s="1"/>
  <c r="X73" i="2"/>
  <c r="S132" i="2"/>
  <c r="X113" i="2"/>
  <c r="X110" i="2"/>
  <c r="X75" i="2"/>
  <c r="T22" i="4"/>
  <c r="U22" i="4"/>
  <c r="U43" i="4" l="1"/>
  <c r="X115" i="2"/>
  <c r="X98" i="2"/>
  <c r="X112" i="2"/>
  <c r="X74" i="2"/>
  <c r="X90" i="2"/>
  <c r="X106" i="2"/>
  <c r="U33" i="4"/>
  <c r="U32" i="4" s="1"/>
  <c r="X103" i="2"/>
  <c r="S134" i="2"/>
  <c r="S135" i="2" s="1"/>
  <c r="R60" i="4" s="1"/>
  <c r="R62" i="4" s="1"/>
  <c r="R64" i="4" s="1"/>
  <c r="W79" i="2"/>
  <c r="X78" i="2"/>
  <c r="X99" i="2"/>
  <c r="X102" i="2"/>
  <c r="X101" i="2"/>
  <c r="X108" i="2"/>
  <c r="X77" i="2"/>
  <c r="X92" i="2"/>
  <c r="X97" i="2"/>
  <c r="X109" i="2"/>
  <c r="X114" i="2"/>
  <c r="X88" i="2"/>
  <c r="X85" i="2"/>
  <c r="X93" i="2"/>
  <c r="X94" i="2"/>
  <c r="X89" i="2"/>
  <c r="X86" i="2"/>
  <c r="X105" i="2"/>
  <c r="X95" i="2"/>
  <c r="W116" i="2"/>
  <c r="X96" i="2"/>
  <c r="X111" i="2"/>
  <c r="X100" i="2"/>
  <c r="X107" i="2"/>
  <c r="X87" i="2"/>
  <c r="X91" i="2"/>
  <c r="X84" i="2"/>
  <c r="X104" i="2"/>
  <c r="O66" i="4"/>
  <c r="O63" i="4"/>
  <c r="V133" i="2"/>
  <c r="U96" i="4" s="1"/>
  <c r="U77" i="4"/>
  <c r="V17" i="5" s="1"/>
  <c r="T77" i="4"/>
  <c r="U17" i="5" s="1"/>
  <c r="T132" i="2"/>
  <c r="T134" i="2" s="1"/>
  <c r="P63" i="4"/>
  <c r="P66" i="4"/>
  <c r="T49" i="4"/>
  <c r="U42" i="4"/>
  <c r="U49" i="4" s="1"/>
  <c r="V33" i="4" l="1"/>
  <c r="V32" i="4" s="1"/>
  <c r="X79" i="2"/>
  <c r="V43" i="4"/>
  <c r="V42" i="4" s="1"/>
  <c r="X116" i="2"/>
  <c r="W43" i="4" s="1"/>
  <c r="W133" i="2"/>
  <c r="V96" i="4" s="1"/>
  <c r="X133" i="2"/>
  <c r="W96" i="4" s="1"/>
  <c r="U132" i="2"/>
  <c r="U134" i="2" s="1"/>
  <c r="T135" i="2"/>
  <c r="S60" i="4" s="1"/>
  <c r="S62" i="4" s="1"/>
  <c r="S64" i="4" s="1"/>
  <c r="R63" i="4"/>
  <c r="R66" i="4"/>
  <c r="Q63" i="4"/>
  <c r="Q66" i="4"/>
  <c r="W33" i="4" l="1"/>
  <c r="W32" i="4" s="1"/>
  <c r="V132" i="2"/>
  <c r="V134" i="2" s="1"/>
  <c r="U135" i="2"/>
  <c r="T60" i="4" s="1"/>
  <c r="T62" i="4" s="1"/>
  <c r="T64" i="4" s="1"/>
  <c r="S63" i="4"/>
  <c r="S66" i="4"/>
  <c r="V49" i="4"/>
  <c r="W42" i="4"/>
  <c r="W49" i="4" s="1"/>
  <c r="W132" i="2" l="1"/>
  <c r="W134" i="2" s="1"/>
  <c r="V135" i="2"/>
  <c r="U60" i="4" s="1"/>
  <c r="U62" i="4" s="1"/>
  <c r="U64" i="4" s="1"/>
  <c r="T63" i="4"/>
  <c r="T66" i="4"/>
  <c r="X132" i="2" l="1"/>
  <c r="W135" i="2"/>
  <c r="V60" i="4" s="1"/>
  <c r="V62" i="4" s="1"/>
  <c r="V64" i="4" s="1"/>
  <c r="U63" i="4"/>
  <c r="U66" i="4"/>
  <c r="X134" i="2" l="1"/>
  <c r="V63" i="4"/>
  <c r="V66" i="4"/>
  <c r="X135" i="2" l="1"/>
  <c r="W60" i="4" s="1"/>
  <c r="W62" i="4" s="1"/>
  <c r="T14" i="4"/>
  <c r="T101" i="4" s="1"/>
  <c r="S14" i="4"/>
  <c r="S101" i="4" s="1"/>
  <c r="N14" i="4"/>
  <c r="W14" i="4"/>
  <c r="W101" i="4" s="1"/>
  <c r="V14" i="4"/>
  <c r="V101" i="4" s="1"/>
  <c r="R14" i="4"/>
  <c r="R101" i="4" s="1"/>
  <c r="U14" i="4"/>
  <c r="U101" i="4" s="1"/>
  <c r="Q14" i="4"/>
  <c r="Q101" i="4" s="1"/>
  <c r="O14" i="4"/>
  <c r="O101" i="4" s="1"/>
  <c r="P14" i="4"/>
  <c r="P101" i="4" s="1"/>
  <c r="N103" i="4" l="1"/>
  <c r="N109" i="4" s="1"/>
  <c r="N101" i="4"/>
  <c r="S11" i="5"/>
  <c r="R103" i="4"/>
  <c r="R109" i="4" s="1"/>
  <c r="W11" i="5"/>
  <c r="V103" i="4"/>
  <c r="V109" i="4" s="1"/>
  <c r="X11" i="5"/>
  <c r="W103" i="4"/>
  <c r="W109" i="4" s="1"/>
  <c r="Q11" i="5"/>
  <c r="P103" i="4"/>
  <c r="P109" i="4" s="1"/>
  <c r="T11" i="5"/>
  <c r="S103" i="4"/>
  <c r="S109" i="4" s="1"/>
  <c r="P11" i="5"/>
  <c r="O103" i="4"/>
  <c r="O109" i="4" s="1"/>
  <c r="U11" i="5"/>
  <c r="T103" i="4"/>
  <c r="T109" i="4" s="1"/>
  <c r="V11" i="5"/>
  <c r="U103" i="4"/>
  <c r="U109" i="4" s="1"/>
  <c r="R11" i="5"/>
  <c r="Q103" i="4"/>
  <c r="Q109" i="4" s="1"/>
  <c r="O11" i="5"/>
  <c r="W64" i="4"/>
  <c r="W63" i="4"/>
  <c r="W66" i="4"/>
  <c r="T100" i="4"/>
  <c r="W100" i="4"/>
  <c r="P100" i="4"/>
  <c r="V100" i="4"/>
  <c r="Q100" i="4"/>
  <c r="S100" i="4"/>
  <c r="R100" i="4"/>
  <c r="O100" i="4"/>
  <c r="N100" i="4"/>
  <c r="U100" i="4"/>
  <c r="P93" i="4"/>
  <c r="P94" i="4"/>
  <c r="Q93" i="4"/>
  <c r="Q94" i="4"/>
  <c r="N93" i="4"/>
  <c r="O93" i="4"/>
  <c r="O94" i="4"/>
  <c r="R93" i="4"/>
  <c r="R94" i="4"/>
  <c r="T94" i="4"/>
  <c r="T93" i="4"/>
  <c r="S93" i="4"/>
  <c r="S94" i="4"/>
  <c r="W94" i="4"/>
  <c r="W93" i="4"/>
  <c r="V93" i="4"/>
  <c r="V94" i="4"/>
  <c r="U94" i="4"/>
  <c r="U93" i="4"/>
  <c r="O10" i="4"/>
  <c r="N10" i="4"/>
  <c r="O97" i="4" l="1"/>
  <c r="Q97" i="4"/>
  <c r="S97" i="4"/>
  <c r="P105" i="4"/>
  <c r="P97" i="4"/>
  <c r="R105" i="4"/>
  <c r="Q105" i="4"/>
  <c r="S105" i="4"/>
  <c r="N105" i="4"/>
  <c r="T105" i="4"/>
  <c r="U97" i="4"/>
  <c r="O105" i="4"/>
  <c r="W105" i="4"/>
  <c r="U105" i="4"/>
  <c r="V105" i="4"/>
  <c r="V97" i="4"/>
  <c r="T97" i="4"/>
  <c r="R97" i="4"/>
  <c r="W97" i="4"/>
  <c r="P31" i="4"/>
  <c r="P34" i="4" s="1"/>
  <c r="V31" i="4"/>
  <c r="V34" i="4" s="1"/>
  <c r="O31" i="4"/>
  <c r="O34" i="4" s="1"/>
  <c r="N31" i="4"/>
  <c r="N34" i="4" s="1"/>
  <c r="U31" i="4"/>
  <c r="U34" i="4" s="1"/>
  <c r="T31" i="4"/>
  <c r="T34" i="4" s="1"/>
  <c r="R31" i="4"/>
  <c r="R34" i="4" s="1"/>
  <c r="Q31" i="4"/>
  <c r="Q34" i="4" s="1"/>
  <c r="W31" i="4"/>
  <c r="W34" i="4" s="1"/>
  <c r="S31" i="4"/>
  <c r="S34" i="4" s="1"/>
  <c r="P10" i="4"/>
  <c r="Q10" i="4" l="1"/>
  <c r="R10" i="4" l="1"/>
  <c r="S10" i="4" l="1"/>
  <c r="T10" i="4" l="1"/>
  <c r="U10" i="4" l="1"/>
  <c r="V10" i="4" l="1"/>
  <c r="W10" i="4" l="1"/>
  <c r="N94" i="4" l="1"/>
  <c r="N97" i="4" s="1"/>
  <c r="U110" i="4" l="1"/>
  <c r="M110" i="4" l="1"/>
  <c r="Q110" i="4"/>
  <c r="T110" i="4"/>
  <c r="W110" i="4"/>
  <c r="O110" i="4"/>
  <c r="V110" i="4"/>
  <c r="L110" i="4"/>
  <c r="K110" i="4" l="1"/>
  <c r="R110" i="4"/>
  <c r="P110" i="4"/>
  <c r="N110" i="4"/>
  <c r="S110" i="4"/>
  <c r="F90" i="1"/>
  <c r="F89" i="1" s="1"/>
  <c r="K94" i="4"/>
  <c r="K97" i="4" s="1"/>
  <c r="L94" i="4"/>
  <c r="L97" i="4" s="1"/>
  <c r="G92" i="1"/>
  <c r="M94" i="4"/>
  <c r="M97" i="4" s="1"/>
  <c r="F82" i="1"/>
  <c r="G82" i="1" s="1"/>
  <c r="M51" i="4" l="1"/>
  <c r="V65" i="4"/>
  <c r="F80" i="1"/>
  <c r="F79" i="1" s="1"/>
  <c r="S65" i="4"/>
  <c r="S51" i="4"/>
  <c r="S50" i="4"/>
  <c r="L51" i="4"/>
  <c r="L50" i="4"/>
  <c r="L65" i="4"/>
  <c r="P51" i="4"/>
  <c r="P65" i="4"/>
  <c r="P50" i="4"/>
  <c r="R65" i="4"/>
  <c r="R51" i="4"/>
  <c r="R50" i="4"/>
  <c r="U65" i="4"/>
  <c r="U51" i="4"/>
  <c r="U50" i="4"/>
  <c r="O65" i="4"/>
  <c r="O51" i="4"/>
  <c r="O50" i="4"/>
  <c r="Q65" i="4"/>
  <c r="Q51" i="4"/>
  <c r="Q50" i="4"/>
  <c r="W51" i="4"/>
  <c r="W65" i="4"/>
  <c r="W50" i="4"/>
  <c r="V51" i="4" l="1"/>
  <c r="V50" i="4"/>
  <c r="M50" i="4"/>
  <c r="M65" i="4"/>
  <c r="M67" i="4" s="1"/>
  <c r="U68" i="4"/>
  <c r="U67" i="4"/>
  <c r="N50" i="4"/>
  <c r="N51" i="4"/>
  <c r="N65" i="4"/>
  <c r="R67" i="4"/>
  <c r="R68" i="4"/>
  <c r="V68" i="4"/>
  <c r="V67" i="4"/>
  <c r="T50" i="4"/>
  <c r="T65" i="4"/>
  <c r="T51" i="4"/>
  <c r="Q68" i="4"/>
  <c r="Q67" i="4"/>
  <c r="S67" i="4"/>
  <c r="S68" i="4"/>
  <c r="O67" i="4"/>
  <c r="O68" i="4"/>
  <c r="P68" i="4"/>
  <c r="P67" i="4"/>
  <c r="L67" i="4"/>
  <c r="L68" i="4"/>
  <c r="K51" i="4"/>
  <c r="K65" i="4"/>
  <c r="K50" i="4"/>
  <c r="W68" i="4"/>
  <c r="W67" i="4"/>
  <c r="M68" i="4" l="1"/>
  <c r="S72" i="4"/>
  <c r="S84" i="4" s="1"/>
  <c r="S88" i="4" s="1"/>
  <c r="S73" i="4"/>
  <c r="W73" i="4"/>
  <c r="W72" i="4"/>
  <c r="W84" i="4" s="1"/>
  <c r="W88" i="4" s="1"/>
  <c r="U72" i="4"/>
  <c r="U84" i="4" s="1"/>
  <c r="U88" i="4" s="1"/>
  <c r="U73" i="4"/>
  <c r="L72" i="4"/>
  <c r="L84" i="4" s="1"/>
  <c r="L88" i="4" s="1"/>
  <c r="L73" i="4"/>
  <c r="T67" i="4"/>
  <c r="T68" i="4"/>
  <c r="P72" i="4"/>
  <c r="P84" i="4" s="1"/>
  <c r="P88" i="4" s="1"/>
  <c r="P73" i="4"/>
  <c r="V72" i="4"/>
  <c r="V84" i="4" s="1"/>
  <c r="V88" i="4" s="1"/>
  <c r="V73" i="4"/>
  <c r="N67" i="4"/>
  <c r="N68" i="4"/>
  <c r="O73" i="4"/>
  <c r="O72" i="4"/>
  <c r="O84" i="4" s="1"/>
  <c r="O88" i="4" s="1"/>
  <c r="M72" i="4"/>
  <c r="M84" i="4" s="1"/>
  <c r="M88" i="4" s="1"/>
  <c r="M73" i="4"/>
  <c r="K68" i="4"/>
  <c r="K67" i="4"/>
  <c r="Q73" i="4"/>
  <c r="Q72" i="4"/>
  <c r="Q84" i="4" s="1"/>
  <c r="Q88" i="4" s="1"/>
  <c r="R72" i="4"/>
  <c r="R84" i="4" s="1"/>
  <c r="R88" i="4" s="1"/>
  <c r="R73" i="4"/>
  <c r="V107" i="4" l="1"/>
  <c r="V112" i="4" s="1"/>
  <c r="L107" i="4"/>
  <c r="L112" i="4" s="1"/>
  <c r="R107" i="4"/>
  <c r="R112" i="4" s="1"/>
  <c r="Q107" i="4"/>
  <c r="Q112" i="4" s="1"/>
  <c r="O107" i="4"/>
  <c r="O112" i="4" s="1"/>
  <c r="S107" i="4"/>
  <c r="S112" i="4" s="1"/>
  <c r="M107" i="4"/>
  <c r="M112" i="4" s="1"/>
  <c r="U107" i="4"/>
  <c r="U112" i="4" s="1"/>
  <c r="K73" i="4"/>
  <c r="K72" i="4"/>
  <c r="K84" i="4" s="1"/>
  <c r="K88" i="4" s="1"/>
  <c r="N73" i="4"/>
  <c r="N72" i="4"/>
  <c r="N84" i="4" s="1"/>
  <c r="N88" i="4" s="1"/>
  <c r="T73" i="4"/>
  <c r="T72" i="4"/>
  <c r="T84" i="4" s="1"/>
  <c r="T88" i="4" s="1"/>
  <c r="W107" i="4" l="1"/>
  <c r="W112" i="4" s="1"/>
  <c r="P107" i="4"/>
  <c r="P112" i="4" s="1"/>
  <c r="T107" i="4"/>
  <c r="T112" i="4" s="1"/>
  <c r="N107" i="4" l="1"/>
  <c r="N112" i="4" s="1"/>
  <c r="K107" i="4"/>
  <c r="K112" i="4" s="1"/>
  <c r="K113" i="4" s="1"/>
  <c r="L16" i="5" l="1"/>
  <c r="L113" i="4"/>
  <c r="M16" i="5" s="1"/>
  <c r="M113" i="4" l="1"/>
  <c r="N16" i="5" s="1"/>
  <c r="N113" i="4" l="1"/>
  <c r="O16" i="5" s="1"/>
  <c r="O113" i="4" l="1"/>
  <c r="P16" i="5" s="1"/>
  <c r="P113" i="4" l="1"/>
  <c r="Q16" i="5" s="1"/>
  <c r="Q113" i="4" l="1"/>
  <c r="R16" i="5" s="1"/>
  <c r="R113" i="4" l="1"/>
  <c r="S16" i="5" s="1"/>
  <c r="S113" i="4" l="1"/>
  <c r="T16" i="5" s="1"/>
  <c r="T113" i="4" l="1"/>
  <c r="U16" i="5" s="1"/>
  <c r="U113" i="4" l="1"/>
  <c r="V16" i="5" s="1"/>
  <c r="V113" i="4" l="1"/>
  <c r="W16" i="5" s="1"/>
  <c r="W113" i="4" l="1"/>
  <c r="X16" i="5" s="1"/>
</calcChain>
</file>

<file path=xl/sharedStrings.xml><?xml version="1.0" encoding="utf-8"?>
<sst xmlns="http://schemas.openxmlformats.org/spreadsheetml/2006/main" count="1078" uniqueCount="592">
  <si>
    <t>Denumirea capitolelor şi subcapitolelor</t>
  </si>
  <si>
    <t>Cheltuieli eligibile</t>
  </si>
  <si>
    <t>Total eligibil</t>
  </si>
  <si>
    <t>Cheltuieli neeligibile</t>
  </si>
  <si>
    <t>Total neeligibil</t>
  </si>
  <si>
    <t>TOTAL</t>
  </si>
  <si>
    <t>Baza</t>
  </si>
  <si>
    <t>TVA elig.</t>
  </si>
  <si>
    <t>TVA ne-elig.</t>
  </si>
  <si>
    <t>CAP. 1</t>
  </si>
  <si>
    <t>Cheltuieli pentru amenajarea terenului</t>
  </si>
  <si>
    <t>Amenajarea terenului</t>
  </si>
  <si>
    <t>1.2</t>
  </si>
  <si>
    <t>TOTAL CAPITOL 1</t>
  </si>
  <si>
    <t>CAP. 2</t>
  </si>
  <si>
    <t>Cheltuieli pt asigurarea utilităţilor necesare obiectivului</t>
  </si>
  <si>
    <t> TOTAL CAPITOL 2</t>
  </si>
  <si>
    <t>CAP. 3</t>
  </si>
  <si>
    <t>Cheltuieli pentru proiectare și asistență tehnică</t>
  </si>
  <si>
    <t>Studii de teren</t>
  </si>
  <si>
    <t>3.2</t>
  </si>
  <si>
    <t>3.3</t>
  </si>
  <si>
    <t>3.4</t>
  </si>
  <si>
    <t> TOTAL CAPITOL 3</t>
  </si>
  <si>
    <t>CAP. 4</t>
  </si>
  <si>
    <t>Cheltuieli pentru investiţia de bază</t>
  </si>
  <si>
    <t>4.1</t>
  </si>
  <si>
    <t>Construcţii şi instalaţii</t>
  </si>
  <si>
    <t>4.2</t>
  </si>
  <si>
    <t>Dotări</t>
  </si>
  <si>
    <t>4.3</t>
  </si>
  <si>
    <t>Active necorporale</t>
  </si>
  <si>
    <t>TOTAL CAPITOL 4</t>
  </si>
  <si>
    <t>CAP. 5</t>
  </si>
  <si>
    <t>Alte cheltuieli</t>
  </si>
  <si>
    <t>Cheltuieli diverse și neprevăzute</t>
  </si>
  <si>
    <t>TOTAL CAPITOL 5</t>
  </si>
  <si>
    <t>CAP. 6</t>
  </si>
  <si>
    <t>6.1</t>
  </si>
  <si>
    <t>TOTAL CAPITOL 6</t>
  </si>
  <si>
    <t>TOTAL GENERAL</t>
  </si>
  <si>
    <t>Montaj utilaje, echipamente tehnologice şi funcţionale</t>
  </si>
  <si>
    <t>4.4</t>
  </si>
  <si>
    <t>4.5</t>
  </si>
  <si>
    <t>4.6</t>
  </si>
  <si>
    <t>VERIFICARE INDEPLINIRE PRAGURI DE ELIGIBILITATE</t>
  </si>
  <si>
    <t>Amenajări pentru protecţia mediului şi aducerea terenului la starea iniţială</t>
  </si>
  <si>
    <t>1.3</t>
  </si>
  <si>
    <t>1.4</t>
  </si>
  <si>
    <t xml:space="preserve"> Cheltuieli pentru relocarea/protecţia utilităţilor (devieri reţele de utilităţi din amplasament)</t>
  </si>
  <si>
    <t>Nr crt</t>
  </si>
  <si>
    <t>SURSE DE FINANŢARE</t>
  </si>
  <si>
    <t>Valoare (lei)</t>
  </si>
  <si>
    <t>I</t>
  </si>
  <si>
    <t>Valoarea totală a cererii de finantare, din care :</t>
  </si>
  <si>
    <t>I.a.</t>
  </si>
  <si>
    <t>Valoarea totala neeligibilă, inclusiv TVA aferenta</t>
  </si>
  <si>
    <t>I.b.</t>
  </si>
  <si>
    <t>II</t>
  </si>
  <si>
    <t>Contribuţia totală a solicitantului, din care :</t>
  </si>
  <si>
    <t>II.a.</t>
  </si>
  <si>
    <t xml:space="preserve">Contribuţia solicitantului la cheltuieli eligibile </t>
  </si>
  <si>
    <t>II.b.</t>
  </si>
  <si>
    <t>Contribuţia solicitantului la cheltuieli neeligibile, inclusiv TVA aferenta</t>
  </si>
  <si>
    <t>III</t>
  </si>
  <si>
    <t>Finanțarea nerambursabilă totală solicitată</t>
  </si>
  <si>
    <t>Curs INFOREURO</t>
  </si>
  <si>
    <t>Cheltuieli cu achiziţionarea de instalaţii/ echipamente specifice în scopul obţinerii unei economii de energie, precum şi sisteme care utilizează surse regenerabile (alternative) de energie pentru eficientizarea activităţilor pentru care a solicitat finanţare</t>
  </si>
  <si>
    <t>4.3.1</t>
  </si>
  <si>
    <r>
      <t xml:space="preserve">Utilaje, echipamente tehnologice şi funcţionale care necesită montaj, </t>
    </r>
    <r>
      <rPr>
        <b/>
        <sz val="10"/>
        <rFont val="Arial Narrow"/>
        <family val="2"/>
      </rPr>
      <t>din care:</t>
    </r>
  </si>
  <si>
    <t>Rezultatul reportat</t>
  </si>
  <si>
    <t>Rezultatul exercitiului financiar</t>
  </si>
  <si>
    <t>Rezultatul total acumulat</t>
  </si>
  <si>
    <t>Pentru a fi eligibil, solicitantul trebuie să nu se încadreze în categoria întreprinderilor în dificultate.</t>
  </si>
  <si>
    <t>O întreprindere este considerată a fi în dificultate dacă este îndeplinită cel puțin una dintre următoarele condiții*:</t>
  </si>
  <si>
    <t>1)</t>
  </si>
  <si>
    <t>Capital social subscris si varsat</t>
  </si>
  <si>
    <t>Prime de capital</t>
  </si>
  <si>
    <t>Rezerve</t>
  </si>
  <si>
    <t>Rezultat:</t>
  </si>
  <si>
    <t>2)</t>
  </si>
  <si>
    <t>Atunci când întreprinderea face obiectul unei proceduri colective de insolvență sau îndeplinește criteriile prevăzute de legislația națională pentru inițierea unei proceduri colective de insolvență la cererea creditorilor săi.</t>
  </si>
  <si>
    <t>3)</t>
  </si>
  <si>
    <t>Atunci când întreprinderea a primit ajutor pentru salvare și nu a rambursat încă împrumutul sau nu a încetat garanția sau a primit ajutoare pentru restructurare și face încă obiectul unui plan de restructurare.</t>
  </si>
  <si>
    <t>*) În conformitate  cu prevederile Regulamentului (UE) nr. 651/2014 al Comisiei din 17 iunie 2014 de declarare a anumitor categorii de ajutoare compatibile cu piața internă în aplicarea articolelor 107 și 108 din tratat</t>
  </si>
  <si>
    <r>
      <t xml:space="preserve">Când mai mult de jumătate din capitalul social subscris a dispărut din cauza pierderilor acumulate.
</t>
    </r>
    <r>
      <rPr>
        <b/>
        <i/>
        <sz val="10"/>
        <rFont val="Arial Narrow"/>
        <family val="2"/>
      </rPr>
      <t>(Această situație survine atunci când deducerea pierderilor acumulate din rezerve (și din toate celelalte elemente considerate în general ca făcând parte din fondurile proprii ale societății) conduce la un cuantum cumulat negativ care depășește jumătate din capitalul social subscris)</t>
    </r>
  </si>
  <si>
    <t>(+)</t>
  </si>
  <si>
    <t>(-)</t>
  </si>
  <si>
    <t>i)</t>
  </si>
  <si>
    <t>ii)</t>
  </si>
  <si>
    <t>iii)</t>
  </si>
  <si>
    <t>Dacă valoarea rezultată negativă reprezintă cel mult 50% din Capital social subscris si vărsat, atunci solicitantul nu se încadrează în categoria întreprinderilor în dificultate.</t>
  </si>
  <si>
    <t>INPUTURI ANALIZA FINANCIARA</t>
  </si>
  <si>
    <t>Implementare</t>
  </si>
  <si>
    <t>AN PROIECTIE</t>
  </si>
  <si>
    <t>ETAPA PROIECT</t>
  </si>
  <si>
    <t>IPOTEZE DE BAZA</t>
  </si>
  <si>
    <t>Durata de utilizare (ani)</t>
  </si>
  <si>
    <t>[denumire activ corporal/necorporal]</t>
  </si>
  <si>
    <t>Valoare de inventar (lei)</t>
  </si>
  <si>
    <t>VENITURI MONETARE DIN OPERAREA INFRASTRUCTURII FINANTATE PRIN PROIECT</t>
  </si>
  <si>
    <t>lei/an</t>
  </si>
  <si>
    <t>TOTAL VENITURI SUPLIMENTARE GENERATE DE IMPLEMENTAREA PROIECTULUI</t>
  </si>
  <si>
    <t>CHELTUIELI MONETARE GENERATE DE OPERAREA INFRASTRUCTURII FINANTATE PRIN PROIECT</t>
  </si>
  <si>
    <t>Economii la cheltuielile materiale estimate ca urmare a implementarii proiectului</t>
  </si>
  <si>
    <t>Cheltuieli materiale generate suplimentar de implementarea proiectului</t>
  </si>
  <si>
    <t>Cheltuieli cu utilitatile generate suplimentar de implementarea proiectului</t>
  </si>
  <si>
    <t>Economii la cheltuielile cu utilitatile estimate ca urmare a implementarii proiectului</t>
  </si>
  <si>
    <t>Cheltuieli cu personalul angajat ca urmare a implementarii proiectului</t>
  </si>
  <si>
    <t>Cheltuieli cu mentenanta si reparatiile activelor corporale achizitionate prin proiect</t>
  </si>
  <si>
    <t>Alte cheltuieli directe generate de implementarea proiectului</t>
  </si>
  <si>
    <t>[indicati categoria de cheltuieli]</t>
  </si>
  <si>
    <t>TOTAL CHELTUIELI SUPLIMENTARE GENERATE DE IMPLEMENTAREA PROIECTULUI</t>
  </si>
  <si>
    <t>UM</t>
  </si>
  <si>
    <t>ELEMENTE DE VENITURI SI CHELTUIELI OPERATIONALE</t>
  </si>
  <si>
    <t>SOLICITANT</t>
  </si>
  <si>
    <t>DENUMIRE PROIECT</t>
  </si>
  <si>
    <t>Solicitantul este persoana impozabila din punct de vedere al TVA-ului</t>
  </si>
  <si>
    <t>DA</t>
  </si>
  <si>
    <t>NU</t>
  </si>
  <si>
    <t>Anul 1 calendaristic</t>
  </si>
  <si>
    <t>Verificare</t>
  </si>
  <si>
    <t>PLANUL DE FINANTARE (lei cu TVA)</t>
  </si>
  <si>
    <t>Anul 2 calendaristic</t>
  </si>
  <si>
    <t>Anul 3 calendaristic</t>
  </si>
  <si>
    <t>Anul 4 calendaristic</t>
  </si>
  <si>
    <t>Perioada de realizare a activităților proiectului, după semnarea contractului de finanțare, este de maximum</t>
  </si>
  <si>
    <t>36 de luni pentru proiectele de lucrări și 24 de luni pentru proiectele fără lucrări.</t>
  </si>
  <si>
    <t>Se va avea in vedere ca anul de implementare este diferit de anul calendaristic, astfel ca 36 de luni se pot</t>
  </si>
  <si>
    <t>implementa pe parcursul a 3 sau 4 ani calendaristici.</t>
  </si>
  <si>
    <t>NOTA</t>
  </si>
  <si>
    <t>Cheltuieli cu serviciile prevazute in bugetul proiectului</t>
  </si>
  <si>
    <t>CIFRA DE AFACERI NETA</t>
  </si>
  <si>
    <t>FLUX DE NUMERAR OPERATIONAL</t>
  </si>
  <si>
    <t>FLUX DE NUMERAR FINANCIAR</t>
  </si>
  <si>
    <t>FLUX DE NUMERAR INVESTITIONAL</t>
  </si>
  <si>
    <t>FLUX DE NUMERAR NET OPERATIONAL</t>
  </si>
  <si>
    <t>Imprumuturi asociati</t>
  </si>
  <si>
    <t>Credite bancare</t>
  </si>
  <si>
    <t>Rambursare imprumuturi asociati</t>
  </si>
  <si>
    <t>Rambursari de credite bancare</t>
  </si>
  <si>
    <t>Plati dobanzi bancare</t>
  </si>
  <si>
    <t>Ajutor de minimis proiect</t>
  </si>
  <si>
    <t>FLUX DE NUMERAR NET FINANCIAR</t>
  </si>
  <si>
    <t>Vanzarea de active corporale/necorporale</t>
  </si>
  <si>
    <t>FLUX DE NUMERAR NET INVESTITIONAL</t>
  </si>
  <si>
    <t>Plati/rambursari de TVA</t>
  </si>
  <si>
    <t>FLUX DE NUMERAR NET AL PERIOADEI</t>
  </si>
  <si>
    <t>FLUX DE NUMERAR NET CUMULAT</t>
  </si>
  <si>
    <t>numar</t>
  </si>
  <si>
    <t>%</t>
  </si>
  <si>
    <r>
      <t>Dacă Rezultatul total acumulat este negativ (</t>
    </r>
    <r>
      <rPr>
        <b/>
        <sz val="10"/>
        <rFont val="Arial Narrow"/>
        <family val="2"/>
      </rPr>
      <t>Pierdere acumulata</t>
    </r>
    <r>
      <rPr>
        <sz val="10"/>
        <color theme="1"/>
        <rFont val="Arial Narrow"/>
        <family val="2"/>
      </rPr>
      <t xml:space="preserve">), atunci se calculează </t>
    </r>
    <r>
      <rPr>
        <b/>
        <sz val="10"/>
        <rFont val="Arial Narrow"/>
        <family val="2"/>
      </rPr>
      <t xml:space="preserve">Pierderile de capital </t>
    </r>
    <r>
      <rPr>
        <sz val="10"/>
        <color theme="1"/>
        <rFont val="Arial Narrow"/>
        <family val="2"/>
      </rPr>
      <t>(Pierderea acumulata + Prime de capital + Rezerve din reevaluare + Rezerve)</t>
    </r>
  </si>
  <si>
    <t>Se calculează Rezultatul total acumulat al solicitantului</t>
  </si>
  <si>
    <t>a)</t>
  </si>
  <si>
    <t xml:space="preserve">b) </t>
  </si>
  <si>
    <t>c)</t>
  </si>
  <si>
    <t>Reguli de completare:</t>
  </si>
  <si>
    <t>- simbolurile (+) sau (-) din fata unor randuri indica semnul cu care trebuie introdusa suma in tabel.</t>
  </si>
  <si>
    <t xml:space="preserve">d) </t>
  </si>
  <si>
    <t>Ipoteze principale:</t>
  </si>
  <si>
    <t>Calitatea de persoana impozabila din punct de vedere al TVA</t>
  </si>
  <si>
    <t>Foaia de calcul "1-Inputuri"</t>
  </si>
  <si>
    <t>Celula E29</t>
  </si>
  <si>
    <t>Data estimata pentru semnarea contractului de finantare</t>
  </si>
  <si>
    <t>Perioada de realizare a activitatilor dupa semnarea contractului de finantare (luni)</t>
  </si>
  <si>
    <t>Perioada de realizare a activitatilor dupa semnarea contractului de</t>
  </si>
  <si>
    <t>finantare (luni)</t>
  </si>
  <si>
    <t>Durata de utilizare</t>
  </si>
  <si>
    <t>Duratele de utilizare vor reprezenta jumatatea intervalului prevazut in Catalogul privind clasificarea si duratele normale de functionare a mijloacelor fixe, aprobat prin HG nr. 2139/2004</t>
  </si>
  <si>
    <t>Venituri monetare din operarea infrastructurii finantate prin proiect</t>
  </si>
  <si>
    <t>Cheltuieli monetare generate de operarea infrastructurii finantate prin proiect</t>
  </si>
  <si>
    <t>Buget - cerere</t>
  </si>
  <si>
    <t>Scopul Machetei financiare este de a sprijini solicitantii in prezentarea proiectiilor financiare din Planul de afaceri intr-un format unitar si simplificat. Macheta financiara nu inlocuieste capitolul de analiza si previziune financiara din Planul de</t>
  </si>
  <si>
    <t>afaceri, ci sustine si detaliaza ipotezele furnizate la acest capitol. Se recomanda corelarea valorilor si ipotezelor de lucru dintre cele doua documente, avand in vedere ca in cazul identificarii unor neconcordante intre Planul de afaceri, partea</t>
  </si>
  <si>
    <t>scrisa si Macheta financiara, vor prevala valorile din Macheta financiara.</t>
  </si>
  <si>
    <r>
      <t>"</t>
    </r>
    <r>
      <rPr>
        <b/>
        <sz val="11"/>
        <color rgb="FFFF0000"/>
        <rFont val="Arial Narrow"/>
        <family val="2"/>
      </rPr>
      <t>ERROR</t>
    </r>
    <r>
      <rPr>
        <sz val="11"/>
        <color theme="1"/>
        <rFont val="Arial Narrow"/>
        <family val="2"/>
      </rPr>
      <t>";</t>
    </r>
  </si>
  <si>
    <r>
      <t>- in anumite situatii, unde s-a considerat util si oportun, au fost prevazute formule de verificare a unor corelatii. Daca corelatia se verifica, mesajul care apare este "</t>
    </r>
    <r>
      <rPr>
        <b/>
        <sz val="11"/>
        <color rgb="FF00B050"/>
        <rFont val="Arial Narrow"/>
        <family val="2"/>
      </rPr>
      <t>OK</t>
    </r>
    <r>
      <rPr>
        <sz val="11"/>
        <color theme="1"/>
        <rFont val="Arial Narrow"/>
        <family val="2"/>
      </rPr>
      <t>", iar in situatia in care formula identifica o necorelare, mesajul este</t>
    </r>
  </si>
  <si>
    <t xml:space="preserve">- Macheta financiara este securizata, astfel ca Solicitantul poate introduce valori doar in celulele predefinite, marcate cu culoarea galbena </t>
  </si>
  <si>
    <t>Productia vanduta</t>
  </si>
  <si>
    <t>Venituri din vanzarea marfurilor</t>
  </si>
  <si>
    <t>Reduceri comerciale acordate</t>
  </si>
  <si>
    <t>Venituri din subventii de exploatare afarente cifrei de afaceri nete</t>
  </si>
  <si>
    <t>Venituri aferente costului productiei in curs de executie</t>
  </si>
  <si>
    <t>SOLD</t>
  </si>
  <si>
    <t>C</t>
  </si>
  <si>
    <t>D</t>
  </si>
  <si>
    <t>Venituri din productia de imobilizari necorporale si corporale</t>
  </si>
  <si>
    <t>Venituri din reevaluarea imobilizarilor corporale</t>
  </si>
  <si>
    <t>Venituri din subventii pentru investitii</t>
  </si>
  <si>
    <t>Alte venituri din exploatare, din care:</t>
  </si>
  <si>
    <t>VENITURI DIN EXPLOATARE - TOTAL</t>
  </si>
  <si>
    <t>Cheltuieli cu materiile prime si materialele consumabile</t>
  </si>
  <si>
    <t>Alte cheltuieli materiale</t>
  </si>
  <si>
    <t>Alte cheltuieli externe (cu energie si apa)</t>
  </si>
  <si>
    <t>Cheltuieli privind marfurile</t>
  </si>
  <si>
    <t>Reduceri comerciale primite</t>
  </si>
  <si>
    <t>Cheltuieli cu personalul</t>
  </si>
  <si>
    <t>Ajustari de valoare privind imobilizarile corporale si necoporale</t>
  </si>
  <si>
    <t>Cheltuieli</t>
  </si>
  <si>
    <t>Venituri</t>
  </si>
  <si>
    <t>Ajustari de valoare privind activele circulante</t>
  </si>
  <si>
    <t>Alte cheltuieli de exploatare</t>
  </si>
  <si>
    <t>CHELTUIELI DE EXPLOATARE - TOTAL</t>
  </si>
  <si>
    <t>PIERDEREA DIN EXPLOATARE</t>
  </si>
  <si>
    <t>PROFITUL DIN EXPLOATARE</t>
  </si>
  <si>
    <t>Venituri din interese de participare</t>
  </si>
  <si>
    <t>Venituri din dobanzi</t>
  </si>
  <si>
    <t>Venituri din subventii de exploatare pentru dobanda datorata</t>
  </si>
  <si>
    <t>Alte venituri financiare</t>
  </si>
  <si>
    <t>VENITURI FINANCIARE - TOTAL</t>
  </si>
  <si>
    <t>Ajustari de valoare privind imobilizarile financiare si investitiile financiare detinute ca active circulante</t>
  </si>
  <si>
    <t>Cheltuieli privind dobanzile</t>
  </si>
  <si>
    <t>Alte cheltuieli financiare</t>
  </si>
  <si>
    <t>CHELTUIELI FINANCIARE - TOTAL</t>
  </si>
  <si>
    <t>PROFITUL FINANCIAR</t>
  </si>
  <si>
    <t>PIERDEREA FINANCIARA</t>
  </si>
  <si>
    <t>VENITURI TOTALE</t>
  </si>
  <si>
    <t>CHELTUIELI TOTALE</t>
  </si>
  <si>
    <t>PIERDEREA BRUTA</t>
  </si>
  <si>
    <t>PROFITUL BRUT</t>
  </si>
  <si>
    <t>Impozitul pe profit</t>
  </si>
  <si>
    <t>Impozitul specific unor activitati</t>
  </si>
  <si>
    <t>Alte impozite neprezentate la elementele de mai sus</t>
  </si>
  <si>
    <t>PROFIT</t>
  </si>
  <si>
    <t>PIERDERE</t>
  </si>
  <si>
    <t>N-1</t>
  </si>
  <si>
    <t>N</t>
  </si>
  <si>
    <t>Istoric</t>
  </si>
  <si>
    <t>SITUATIA VENITURILOR SI CHELTUIELILOR LA 31 DECEMBRIE - DATE ISTORICE SI PROIECTII</t>
  </si>
  <si>
    <t>EBITDA</t>
  </si>
  <si>
    <t>Ajutor regional pentru investitii</t>
  </si>
  <si>
    <t>FLUX BRUT INAINTE DE PLATI PENTRU IMPOZIT PE VENIT/PROFIT</t>
  </si>
  <si>
    <t>Venituri din productia de investitii imobiliare</t>
  </si>
  <si>
    <t>Venituri din subventii de exploatare</t>
  </si>
  <si>
    <t>TVA aferent achizitiilor</t>
  </si>
  <si>
    <t>TVA aferent vanzarilor</t>
  </si>
  <si>
    <t>Impozit pe venit/profit</t>
  </si>
  <si>
    <t>FLUXUL DE NUMERAR</t>
  </si>
  <si>
    <t xml:space="preserve">SURSE DE FINANŢARE AJUTOR DE STAT REGIONAL </t>
  </si>
  <si>
    <t>Componenta finanțabilă prin ajutor de stat regional, din care:</t>
  </si>
  <si>
    <t>SURSE DE FINANŢARE AJUTOR DE MINIMIS</t>
  </si>
  <si>
    <t>Componenta finanțabilă prin ajutor de minimis, din care:</t>
  </si>
  <si>
    <t xml:space="preserve">Valoarea totala eligibilă, inclusiv TVA aferenta </t>
  </si>
  <si>
    <t xml:space="preserve">Valoarea totala eligibilă, inclusiv TVA aferenta  </t>
  </si>
  <si>
    <t>CHELTUIELI CU AMORTIZAREA</t>
  </si>
  <si>
    <t>Active necorporale - achizitionate prin proiect</t>
  </si>
  <si>
    <t>Active corporale - achizitionate prin proiect</t>
  </si>
  <si>
    <t>PROIECTII VENITURI SI CHELTUIELI OPERATIONALE GENERATE DE IMPLEMENTAREA PROIECTULUI</t>
  </si>
  <si>
    <t>SITUATIE CREDITE BANCARE</t>
  </si>
  <si>
    <t>Credit bancar pentru asigurarea cofinantarii proiectului</t>
  </si>
  <si>
    <t>Valoare credit bancar</t>
  </si>
  <si>
    <t>Durata credit bancar</t>
  </si>
  <si>
    <t>Perioada de gratie</t>
  </si>
  <si>
    <t>Rata dobanzii</t>
  </si>
  <si>
    <t>nr. ani</t>
  </si>
  <si>
    <t>Trageri din creditul bancar</t>
  </si>
  <si>
    <t>lei</t>
  </si>
  <si>
    <t>Total trageri din creditul bancar</t>
  </si>
  <si>
    <t>Rambursari credit bancar</t>
  </si>
  <si>
    <t>Anul obtinerii creditului bancar</t>
  </si>
  <si>
    <t>Balanta credit</t>
  </si>
  <si>
    <t>Alte credite bancare existente la momentul depunerii cererii de finantare</t>
  </si>
  <si>
    <t>Rambursari credite bancare</t>
  </si>
  <si>
    <t>Plata dobanda credit</t>
  </si>
  <si>
    <t>Cheltuieli cu amortizarea aferente activelor necorporale aflate in patrimoniul Solicitantului la data depunerii cererii de finantare</t>
  </si>
  <si>
    <t>Cheltuieli cu amortizarea aferente activelor corporale aflate in patrimoniul Solicitantului la data depunerii cererii de finantare</t>
  </si>
  <si>
    <t>Cheltuieli cu amortizarea - active necorporale</t>
  </si>
  <si>
    <t>Cheltuieli cu amortizarea - active corporale</t>
  </si>
  <si>
    <t>fara TVA</t>
  </si>
  <si>
    <t xml:space="preserve">Achizitia de active necorporale </t>
  </si>
  <si>
    <t>Achizitia de active corporale</t>
  </si>
  <si>
    <t>TVA aferent achizitiilor din proiect</t>
  </si>
  <si>
    <t>Subventii pentru investitii si subventii de exploatare</t>
  </si>
  <si>
    <t xml:space="preserve">Rata solvabilitatii generale </t>
  </si>
  <si>
    <t xml:space="preserve">Rata rentabilitatii financiare </t>
  </si>
  <si>
    <t xml:space="preserve">Fluxul de numerar net cumulat </t>
  </si>
  <si>
    <t>Unitate de masura</t>
  </si>
  <si>
    <t>INDICATORI</t>
  </si>
  <si>
    <t>- Foaia de calcul "1-Inputuri" in care Solicitantul va introduce ipotezele de baza pentru elaborarea analizei financiare, precum si proiectiile financiare incrementale, generate de implementarea proiectului;</t>
  </si>
  <si>
    <t>Vor fi prevazute veniturile directe, generate de implementarea proiectului si cu caracter monetar. De exemplu, veniturile din subventii pentru investitii nu vor fi incluse in aceasta categorie. Daca in urma implementarii proiectului, Solicitantul va realiza o noua activitate, veniturile vor face referire doar la aceasta activitate, iar daca in urma implementarii proiectului, se urmareste extinderea sau diversificarea activitatii curente, se vor prevedea doar veniturile suplimentare.</t>
  </si>
  <si>
    <t xml:space="preserve">Se completeaza doar in situatia in care contributia proprie este asigurata prin intermediul unui credit bancar. </t>
  </si>
  <si>
    <t>Valoarea totala a cheltuielilor de investitie, valoarea cheltuielilor eligibile si neeligibile, valoarea ajutorului regional si a ajutorului de minimis, contributia proprie vor fi corelate cu valorile prevazute in Cererea de finantare.</t>
  </si>
  <si>
    <t>Situatia veniturilor si cheltuielilor</t>
  </si>
  <si>
    <t>Fluxul de numerar</t>
  </si>
  <si>
    <t xml:space="preserve">Valoarea contabilă a activelor reutilizate (tangibile și intangibile),  înscrisă  in contabilitatea solicitantului la sfârșitul anului fiscal anterior depunerii cererii de finanţare,  reprezentată din valoarea contabilă netă (i.e. valoarea de intrare  minus amortizarea)   </t>
  </si>
  <si>
    <t xml:space="preserve">Active reutilizate (tangibile și intangibile) </t>
  </si>
  <si>
    <t>valoarea contabilă netă (i.e. valoarea de intrare minus amortizarea)</t>
  </si>
  <si>
    <t xml:space="preserve">% de reutilizare a activelor(tangibile și intangibile) </t>
  </si>
  <si>
    <t>Valoare</t>
  </si>
  <si>
    <t>Activ 1</t>
  </si>
  <si>
    <t>Activ 2</t>
  </si>
  <si>
    <t>Activ 3</t>
  </si>
  <si>
    <t>Activ 4</t>
  </si>
  <si>
    <t>Activ 5</t>
  </si>
  <si>
    <t>Activ 6</t>
  </si>
  <si>
    <t>Activ 7</t>
  </si>
  <si>
    <t>Activ 8</t>
  </si>
  <si>
    <t>Activ 9</t>
  </si>
  <si>
    <t>Activ 10</t>
  </si>
  <si>
    <t>Activ 11</t>
  </si>
  <si>
    <t>Activ 12</t>
  </si>
  <si>
    <t>Activ 13</t>
  </si>
  <si>
    <t>Activ 14</t>
  </si>
  <si>
    <t>Activ 15</t>
  </si>
  <si>
    <t>Activ 16</t>
  </si>
  <si>
    <t>Activ 17</t>
  </si>
  <si>
    <t>Activ 18</t>
  </si>
  <si>
    <t>Activ 19</t>
  </si>
  <si>
    <t>Activ 20</t>
  </si>
  <si>
    <t>Activ 21</t>
  </si>
  <si>
    <t>Activ 22</t>
  </si>
  <si>
    <t>Activ 23</t>
  </si>
  <si>
    <t>Activ 24</t>
  </si>
  <si>
    <t>Activ 25</t>
  </si>
  <si>
    <t>Activ 26</t>
  </si>
  <si>
    <t>Activ 27</t>
  </si>
  <si>
    <t>Activ 28</t>
  </si>
  <si>
    <t>Activ 29</t>
  </si>
  <si>
    <t>Activ 30</t>
  </si>
  <si>
    <t>Total</t>
  </si>
  <si>
    <t>Se va completa foaia de lucru 6- Imobilizări doar în cazul cererilor de finanţare care includ investiţii iniţiale legate de diversificarea unei unităţi.</t>
  </si>
  <si>
    <t>Situatie imobilizari</t>
  </si>
  <si>
    <t xml:space="preserve">Pentru activele existente utilizate integral în realizarea produsului, procentul de reutilizare a activelor (tangibile și intangibile) este </t>
  </si>
  <si>
    <t xml:space="preserve">valoarea contabilă a acestora poate fi luată în calcul proporțional , procentul de reutilizare a activelor (tangibile și intangibile) </t>
  </si>
  <si>
    <t xml:space="preserve">Completați cu informații din bilanțul contabil aferent ultimului exercitiu financiar încheiat. Se va menţiona valoarea contabilă netă (i.e. valoarea de intrare minus amortizarea) doar pentru activele care vor fi reutilizate în realizarea unui produs/ prestarea unui serviciu propus prin proiect. Spre exemplu, terenul și clădirile/utilajele utilizate deja în activitatea societăţii ar putea fi utilizate integral sau parțial în realizarea produsului nou. </t>
  </si>
  <si>
    <t xml:space="preserve">de 100% (coloana D).  Dacă activele existente sunt reutilizate parțial în noua activitate de producție, </t>
  </si>
  <si>
    <t>fiind calculat proproţional (coloana D).</t>
  </si>
  <si>
    <t>1.1</t>
  </si>
  <si>
    <t>Obtinerea terenului</t>
  </si>
  <si>
    <t>Corelare cu Devizul General</t>
  </si>
  <si>
    <t>Subcategorii MySMIS</t>
  </si>
  <si>
    <t>3.1.1</t>
  </si>
  <si>
    <t>3.1.2</t>
  </si>
  <si>
    <t>Raport privind impactul asupra mediului</t>
  </si>
  <si>
    <t>3.1.3</t>
  </si>
  <si>
    <t>Alte studii specifice</t>
  </si>
  <si>
    <t>Documentaţii-suport şi cheltuieli pentru obţinerea de avize, acorduri şi autorizaţii</t>
  </si>
  <si>
    <t>Expertizare tehnica</t>
  </si>
  <si>
    <t>Certificarea performantei energetice si auditul energetic al cladirilor</t>
  </si>
  <si>
    <t>3.5.1</t>
  </si>
  <si>
    <t>Tema de proiectare</t>
  </si>
  <si>
    <t>3.5.2</t>
  </si>
  <si>
    <t>Studiu de prefezabilitate</t>
  </si>
  <si>
    <t>3.5.3</t>
  </si>
  <si>
    <t>Studiu de fezabilitate/documentație de avizare a lucrărilor de intervenţii şi deviz general</t>
  </si>
  <si>
    <t>3.5.4</t>
  </si>
  <si>
    <t>Documentațiile tehnice necesare în vederea obținerii avizelor/acordurilor/autorizațiilor</t>
  </si>
  <si>
    <t>3.5.5</t>
  </si>
  <si>
    <t>Verificarea tehnică de calitate a proiectului tehnic şi a detaliilor de execuție</t>
  </si>
  <si>
    <t>3.5.6</t>
  </si>
  <si>
    <t>Proiect tehnic şi detalii de execuție</t>
  </si>
  <si>
    <t>3.6</t>
  </si>
  <si>
    <t>Organizarea procedurilor de achizitie</t>
  </si>
  <si>
    <t>3.7.1</t>
  </si>
  <si>
    <t>Managementul de proiect pentru obiectivul de investiții</t>
  </si>
  <si>
    <t>3.7.2</t>
  </si>
  <si>
    <t>Auditul financiar</t>
  </si>
  <si>
    <t>3.8.1.1</t>
  </si>
  <si>
    <t>3.8.1</t>
  </si>
  <si>
    <t>Asistență tehnică din partea proiectantului pe perioada de execuție a lucrărilor</t>
  </si>
  <si>
    <t>3.8.1.2</t>
  </si>
  <si>
    <t>Asistență tehnică din partea proiectantului pentru participarea proiectantului la fazele incluse în programul de control al lucrărilor de execuție, avizat de către Inspectoratul de Stat în Construcții</t>
  </si>
  <si>
    <t>3.8.2</t>
  </si>
  <si>
    <t>Dirigenție de șantier/supervizare</t>
  </si>
  <si>
    <t>Utilaje, echipamente tehnologice şi funcţionale care nu necesită montaj si echipamente de transport</t>
  </si>
  <si>
    <t>5.1.1</t>
  </si>
  <si>
    <t>Lucrări de construcţii şi instalaţii aferente organizării de şantier</t>
  </si>
  <si>
    <t>5.1.2</t>
  </si>
  <si>
    <t>Cheltuieli conexe organizării şantierului</t>
  </si>
  <si>
    <t>5.2.1</t>
  </si>
  <si>
    <t>Comisioanele si dobanzile aferente creditului bancii finantatoare</t>
  </si>
  <si>
    <t>5.2.2</t>
  </si>
  <si>
    <t>Cota aferentă ISC pentru controlul calităţii lucrărilor de construcţii</t>
  </si>
  <si>
    <t>5.2.3</t>
  </si>
  <si>
    <t>Cota aferentă ISC pentru controlul statului în amenajarea teritoriului, urbanism şi pentru autorizarea lucrărilor de construcții</t>
  </si>
  <si>
    <t>5.2.4</t>
  </si>
  <si>
    <t>Cota aferentă Casei Sociale a Constructorilor - CSC</t>
  </si>
  <si>
    <t>5.2.5</t>
  </si>
  <si>
    <t>Taxe pentru acorduri, avize conforme şi autorizația de construire/desființare</t>
  </si>
  <si>
    <t>5.3</t>
  </si>
  <si>
    <t>5.4</t>
  </si>
  <si>
    <t>Cheltuieli pentru informare si publicitate</t>
  </si>
  <si>
    <t>Cheltuieli pentru probe tehnologice si teste</t>
  </si>
  <si>
    <t>Pregatirea personalului de exploatare</t>
  </si>
  <si>
    <t>6.2</t>
  </si>
  <si>
    <t>Probe tehnologice si teste</t>
  </si>
  <si>
    <t>2</t>
  </si>
  <si>
    <t>Cheltuieli pentru asigurarea utilitatilor necesare obiectivului de investitii</t>
  </si>
  <si>
    <t>Apel de proiecte nr. PRNV/2023/131.B/1</t>
  </si>
  <si>
    <t>Obiectiv specific: RSO1.3 Intensificarea creșterii durabile și a competitivității IMM-urilor și crearea de locuri de muncă în cadrul IMM-urilor, inclusiv prin investiții productive</t>
  </si>
  <si>
    <t>Actiune: a) Creșterea competitivității IMM-urilor</t>
  </si>
  <si>
    <t>PROGRAMUL REGIONAL NORD-VEST 2021-2027</t>
  </si>
  <si>
    <t>MIJLOCIE</t>
  </si>
  <si>
    <t>MICA SAU MICRO</t>
  </si>
  <si>
    <t>BH</t>
  </si>
  <si>
    <t>CJ</t>
  </si>
  <si>
    <t>BN</t>
  </si>
  <si>
    <t>MM</t>
  </si>
  <si>
    <t>SM</t>
  </si>
  <si>
    <t>SJ</t>
  </si>
  <si>
    <t>TIP INTREPRINDERE</t>
  </si>
  <si>
    <t>JUDEȚ</t>
  </si>
  <si>
    <t>Cheltuielile cumulate de la capitolele 1, 2, 4 (subcapitolele 4.1, 4.2) si 5 (subcapitolele (5.1, 5.3) din cadrul Devizului General cf. HG 907/2016 cu modificările și completările ulterioare sunt eligibile in limita a 50% din valoarea investiției de bază, respectiv capitolul 4</t>
  </si>
  <si>
    <t>Numar de personal angajat ca urmare a implementarii proiectului</t>
  </si>
  <si>
    <t>nr</t>
  </si>
  <si>
    <t>lei/angajat/an</t>
  </si>
  <si>
    <t>Salariul mediu brut anual</t>
  </si>
  <si>
    <t>Cresterea productivitatii muncii</t>
  </si>
  <si>
    <t>Numar personal</t>
  </si>
  <si>
    <t>nr/an</t>
  </si>
  <si>
    <t>PRODUCTIVITATEA MUNCII</t>
  </si>
  <si>
    <t>lei/angajat</t>
  </si>
  <si>
    <t>Randurile 39…42</t>
  </si>
  <si>
    <t>Celulele I70…I115</t>
  </si>
  <si>
    <t>Celula E30</t>
  </si>
  <si>
    <t>Celula E24</t>
  </si>
  <si>
    <t>Se va completa celula E29 cu data estimata pentru semnarea contractului de finantare. Data introdusa in celula trebuie sa fie in formatul dd.mm.yyyy. In functie de data prevazuta in celula E29 sunt calculati anii calendaristici de la randul 10.</t>
  </si>
  <si>
    <t>Se va completa celula E30 cu numarul de luni estimat pentru realizarea activitatilor dupa data semnarii contractului de finantare. In functie de durata prevazuta in celula E30 sunt stabilite perioadele de implementare si operare de la randul 13.</t>
  </si>
  <si>
    <t>Randurile 46…65</t>
  </si>
  <si>
    <t>Vor fi prevazute cheltuielile directe, asociate operarii infrastructurii finantate prin proiect si cu caracter monetar. Vor fi avute in vedere atat cheltuielile suplimentare, cat si economiile estimate la cheltuielile actuale (dupa caz). In categoria cheltuielilor cu serviciile prevazute in bugetul proiectului, vor fi incluse si cheltuielile cu activitatile realizate inainte de depunerea cererii de finantare, chiar daca nu corespund anului calendaristic prevazut la randul 10.</t>
  </si>
  <si>
    <t>Randurile 123...135</t>
  </si>
  <si>
    <r>
      <t xml:space="preserve">Macheta financiara include </t>
    </r>
    <r>
      <rPr>
        <sz val="11"/>
        <color rgb="FFFF0000"/>
        <rFont val="Arial Narrow"/>
        <family val="2"/>
      </rPr>
      <t>6</t>
    </r>
    <r>
      <rPr>
        <sz val="11"/>
        <rFont val="Arial Narrow"/>
        <family val="2"/>
      </rPr>
      <t xml:space="preserve"> foi de calcul, plus prezenta foaie de calcul cu instructiuni:</t>
    </r>
  </si>
  <si>
    <t>producție</t>
  </si>
  <si>
    <t>servicii</t>
  </si>
  <si>
    <t>Repartizarea profitului</t>
  </si>
  <si>
    <t>SITUATII FINANCIARE INCHEIATE DE SOCIETATI INFIINTATE IN BAZA LEGII NR. 31/1990</t>
  </si>
  <si>
    <t>N = anul anterior depunerii cererii de finantare</t>
  </si>
  <si>
    <t>BILANT (cod 10)</t>
  </si>
  <si>
    <t>A. ACTIVE IMOBILIZATE</t>
  </si>
  <si>
    <t>I. IMOBILIZĂRI NECORPORALE</t>
  </si>
  <si>
    <t>1. Cheltuieli de constituire</t>
  </si>
  <si>
    <t>2. Cheltuieli de dezvoltare</t>
  </si>
  <si>
    <t>3. Concesiuni, brevete, licențe, mărci comerciale, 
drepturi și active similare și alte imobilizări 
necorporale</t>
  </si>
  <si>
    <t>4. Fond comercial</t>
  </si>
  <si>
    <t>5. Active necorporale de explorare și evaluare a 
resurselor minerale</t>
  </si>
  <si>
    <t>6. Avansuri</t>
  </si>
  <si>
    <t>II. IMOBILIZĂRI CORPORALE</t>
  </si>
  <si>
    <t xml:space="preserve">1. Terenuri și construcții </t>
  </si>
  <si>
    <t xml:space="preserve">2. Instalații tehnice și mașini </t>
  </si>
  <si>
    <t xml:space="preserve">3. Alte instalații, utilaje și mobilier </t>
  </si>
  <si>
    <t>4. Investiții imobiliare</t>
  </si>
  <si>
    <t>5. Imobilizări corporale în curs de execuție</t>
  </si>
  <si>
    <t>6. Investiții imobiliare în curs de execuție</t>
  </si>
  <si>
    <t>7. Active corporale de explorare și evaluare a 
resurselor minerale</t>
  </si>
  <si>
    <t>8. Active biologice productive</t>
  </si>
  <si>
    <t xml:space="preserve">9. Avansuri </t>
  </si>
  <si>
    <t xml:space="preserve">III. IMOBILIZĂRI FINANCIARE </t>
  </si>
  <si>
    <t>1. Acțiuni deținute la filiale</t>
  </si>
  <si>
    <t xml:space="preserve">2. Împrumuturi acordate entităților din grup </t>
  </si>
  <si>
    <t xml:space="preserve">3. Acțiunile deținute la entitățile asociate și la 
entitățile controlate în comun </t>
  </si>
  <si>
    <t xml:space="preserve">4. Împrumuturi acordate entităților asociate și 
entităților controlate în comun </t>
  </si>
  <si>
    <t>5. Alte titluri imobilizate</t>
  </si>
  <si>
    <t xml:space="preserve">6. Alte împrumuturi </t>
  </si>
  <si>
    <t>TOTAL ACTIVE IMOBILIZATE</t>
  </si>
  <si>
    <t>B. ACTIVE CIRCULANTE</t>
  </si>
  <si>
    <t xml:space="preserve">I. STOCURI </t>
  </si>
  <si>
    <t xml:space="preserve">1. Materii prime și materiale consumabile </t>
  </si>
  <si>
    <t>2. Producția în curs de execuție</t>
  </si>
  <si>
    <t>3. Produse finite și mărfuri</t>
  </si>
  <si>
    <t xml:space="preserve">4. Avansuri </t>
  </si>
  <si>
    <t xml:space="preserve">II. CREANȚE </t>
  </si>
  <si>
    <t>1. Creanțe comerciale</t>
  </si>
  <si>
    <t xml:space="preserve">2. Sume de încasat de la entitățile afiliate </t>
  </si>
  <si>
    <t>3. Sume de încasat de la entitățile asociate și 
entitățile controlate în comun</t>
  </si>
  <si>
    <t xml:space="preserve">4. Alte creanțe </t>
  </si>
  <si>
    <t xml:space="preserve">5. Capital subscris și nevărsat </t>
  </si>
  <si>
    <t xml:space="preserve">III. INVESTIȚII PE TERMEN SCURT </t>
  </si>
  <si>
    <t xml:space="preserve">1. Acțiuni deținute la entitățile afiliate </t>
  </si>
  <si>
    <t xml:space="preserve">2. Alte investiții pe termen scurt </t>
  </si>
  <si>
    <t xml:space="preserve">IV. CASA ȘI CONTURI LA BĂNCI </t>
  </si>
  <si>
    <t>TOTAL ACTIVE CIRCULANTE</t>
  </si>
  <si>
    <t>C. CHELTUIELI IN AVANS</t>
  </si>
  <si>
    <t xml:space="preserve">Sume de reluat într-o perioadă de până la un an </t>
  </si>
  <si>
    <t>Sume de reluat într-o perioadă mai mare de un an</t>
  </si>
  <si>
    <t>D. DATORII CARE TREBUIE PLATITE INTR-O PERIOADA DE PANA LA UN AN</t>
  </si>
  <si>
    <t>1. Împrumuturi din emisiunea de obligațiuni, 
prezentându-se separat împrumuturile din emisiunea 
de obligațiuni convertibile</t>
  </si>
  <si>
    <t xml:space="preserve">2. Sume datorate instituțiilor de credit </t>
  </si>
  <si>
    <t xml:space="preserve">3. Avansuri încasate în contul comenzilor </t>
  </si>
  <si>
    <t xml:space="preserve">4. Datorii comerciale - furnizori </t>
  </si>
  <si>
    <t>5. Efecte de comerț de plătit</t>
  </si>
  <si>
    <t>6. Sume datorate entităților din grup</t>
  </si>
  <si>
    <t xml:space="preserve">7. Sume datorate entităților asociate și entităților 
controlate în comun </t>
  </si>
  <si>
    <t xml:space="preserve">8. Alte datorii, inclusiv datoriile fiscale și 
datoriile privind asigurările sociale </t>
  </si>
  <si>
    <t xml:space="preserve">E. ACTIVE CIRCULANTE NETE/DATORII CURENTE NETE </t>
  </si>
  <si>
    <t>F. TOTAL ACTIVE MINUS DATORII CURENTE</t>
  </si>
  <si>
    <t xml:space="preserve">G. DATORII: SUMELE CARE TREBUIE PLĂTITE ÎNTR-O 
PERIOADĂ MAI MARE DE UN AN </t>
  </si>
  <si>
    <t>1. Împrumuturi din emisiunea de obligațiuni, 
prezentându-se separat împrumuturile din emisiunea de 
obligațiuni convertibile</t>
  </si>
  <si>
    <t xml:space="preserve">8. Alte datorii, inclusiv datoriile fiscale și datoriile privind asigurările sociale </t>
  </si>
  <si>
    <t>H. PROVIZIOANE</t>
  </si>
  <si>
    <t xml:space="preserve">1. Provizioane pentru beneficiile angajaților </t>
  </si>
  <si>
    <t>2. Provizioane pentru impozite</t>
  </si>
  <si>
    <t>3. Alte provizioane</t>
  </si>
  <si>
    <t>I. VENITURI IN AVANS</t>
  </si>
  <si>
    <t>1. Subventii pentru investitii</t>
  </si>
  <si>
    <t>2. Venituri inregistrate in avans</t>
  </si>
  <si>
    <t>3. Venituri in avans aferente activelor primite prin transfer de la clienti</t>
  </si>
  <si>
    <t>4. Fond comercial negativ</t>
  </si>
  <si>
    <t>J. CAPITAL SI REZERVE</t>
  </si>
  <si>
    <t xml:space="preserve">I. CAPITAL </t>
  </si>
  <si>
    <t>1. Capital subscris vărsat</t>
  </si>
  <si>
    <t xml:space="preserve">2. Capital subscris nevărsat </t>
  </si>
  <si>
    <t xml:space="preserve">3. Patrimoniul regiei </t>
  </si>
  <si>
    <t>4. Patrimoniul institutelor naționale de 
cercetare-dezvoltare</t>
  </si>
  <si>
    <t xml:space="preserve">5. Alte elemente de capitaluri proprii </t>
  </si>
  <si>
    <t xml:space="preserve">II. PRIME DE CAPITAL </t>
  </si>
  <si>
    <t>III. REZERVE DIN REEVALUARE</t>
  </si>
  <si>
    <t>IV. REZERVE</t>
  </si>
  <si>
    <t>1. Rezerve legale</t>
  </si>
  <si>
    <t>2. Rezerve statutare sau contractuale</t>
  </si>
  <si>
    <t>3. Alte rezerve</t>
  </si>
  <si>
    <t xml:space="preserve">Acțiuni proprii </t>
  </si>
  <si>
    <t xml:space="preserve">Câștiguri legate de instrumentele de capitaluri 
proprii </t>
  </si>
  <si>
    <t>Pierderi legate de instrumentele de capitaluri proprii</t>
  </si>
  <si>
    <t>V. PROFITUL REPORTAT</t>
  </si>
  <si>
    <t>V. PIERDEREA REPORTATĂ</t>
  </si>
  <si>
    <t>VI. PROFITUL EXERCIȚIULUI FINANCIAR</t>
  </si>
  <si>
    <t>VI. PIERDEREA EXERCIȚIULUI FINANCIAR</t>
  </si>
  <si>
    <t>TOTAL CAPITALURI PROPRII</t>
  </si>
  <si>
    <t xml:space="preserve">Patrimoniul public </t>
  </si>
  <si>
    <t>Patrimoniu privat</t>
  </si>
  <si>
    <t xml:space="preserve">CAPITALURI - TOTAL </t>
  </si>
  <si>
    <t>CHECK</t>
  </si>
  <si>
    <t>Alte elemente de capitaluri proprii</t>
  </si>
  <si>
    <t>Se va completa celula E24 cu calitatea detinuta de Solicitant la momentul depunerii cererii de finantare. In functie de optiunea din celula E24, TVA-ul va fi in calcul in tabelul Fluxul de numerar.</t>
  </si>
  <si>
    <t>CONTUL DE PROFIT SI PIERDERE</t>
  </si>
  <si>
    <t>1. Cifra de afaceri neta</t>
  </si>
  <si>
    <t>Producţia vândută</t>
  </si>
  <si>
    <t>Venituri din vânzarea mărfurilor</t>
  </si>
  <si>
    <t xml:space="preserve">Reduceri comerciale acordate </t>
  </si>
  <si>
    <t>Venituri din subvenţii de exploatare aferente cifrei de afaceri nete</t>
  </si>
  <si>
    <t>2. Venituri aferente costului producţiei în curs de execuţie</t>
  </si>
  <si>
    <t>(+)/(-)</t>
  </si>
  <si>
    <t>3. Venituri din producţia de imobilizări necorporale şi corporale</t>
  </si>
  <si>
    <t>4. Venituri din reevaluarea imobilizărilor corporale</t>
  </si>
  <si>
    <t xml:space="preserve">5. Venituri din producţia de investiţii imobiliare </t>
  </si>
  <si>
    <t>6. Venituri din subvenţii de exploatare</t>
  </si>
  <si>
    <t>7. Alte venituri din exploatare</t>
  </si>
  <si>
    <t xml:space="preserve">VENITURI DIN EXPLOATARE - TOTAL </t>
  </si>
  <si>
    <t>8. a) Cheltuieli cu materiile prime şi materialele</t>
  </si>
  <si>
    <t>8. b) Alte cheltuieli externe (cu energie şi apă)</t>
  </si>
  <si>
    <t>8. c) Cheltuieli privind mărfurile</t>
  </si>
  <si>
    <t>9. Cheltuieli cu personalul, din care:</t>
  </si>
  <si>
    <t>a) Salarii şi indemnizaţii</t>
  </si>
  <si>
    <t>b) Cheltuieli cu asigurările şi protecţia socială</t>
  </si>
  <si>
    <t>10. a) Ajustări de valoare privind imobilizările corporale şi necorporale</t>
  </si>
  <si>
    <t>a.1) Cheltuieli</t>
  </si>
  <si>
    <t>a.2) Venituri</t>
  </si>
  <si>
    <t>10. b) Ajustări de valoare privind activele circulante</t>
  </si>
  <si>
    <t>b.1) Cheltuieli</t>
  </si>
  <si>
    <t>b.2) Venituri</t>
  </si>
  <si>
    <t>11. Alte cheltuieli de exploatare</t>
  </si>
  <si>
    <t>11.1. Cheltuieli privind prestaţiile externe</t>
  </si>
  <si>
    <t>11.2. Cheltuieli cu alte impozite, taxe şi vărsăminte asimilate; cheltuieli reprezentând transferuri şi contribuţii datorate în baza unor acte normative speciale</t>
  </si>
  <si>
    <t>11.3. Cheltuieli cu protecţia mediului înconjurător</t>
  </si>
  <si>
    <t>11.4 Cheltuieli din reevaluarea imobilizărilor corporale</t>
  </si>
  <si>
    <t>11.5. Cheltuieli privind calamităţile şi alte evenimente similare</t>
  </si>
  <si>
    <t>11.6. Alte cheltuieli</t>
  </si>
  <si>
    <t>Ajustări privind provizioanele</t>
  </si>
  <si>
    <t>- Cheltuieli</t>
  </si>
  <si>
    <t>- Venituri</t>
  </si>
  <si>
    <t>PROFITUL SAU PIERDEREA DIN EXPLOATARE</t>
  </si>
  <si>
    <t>- Profit</t>
  </si>
  <si>
    <t xml:space="preserve">- Pierdere </t>
  </si>
  <si>
    <t>12. Venituri din interese de participare</t>
  </si>
  <si>
    <t>13. Venituri din dobânzi</t>
  </si>
  <si>
    <t>14. Venituri din subvenţii de exploatare pentru dobânda datorata</t>
  </si>
  <si>
    <t>15. Alte venituri financiare</t>
  </si>
  <si>
    <t>16. Ajustări de valoare privind imobilizările financiare şi investiţiile financiare deţinute ca active circulante</t>
  </si>
  <si>
    <t>17. Cheltuieli privind dobânzile</t>
  </si>
  <si>
    <t>18. Alte cheltuieli financiare</t>
  </si>
  <si>
    <t>PROFITUL SAU PIERDEREA FINANCIARA</t>
  </si>
  <si>
    <t>19. PROFITUL SAU PIERDEREA BRUT(Ă)</t>
  </si>
  <si>
    <t>20. Impozitul pe profit</t>
  </si>
  <si>
    <t>21. Impozitul specific unor activități</t>
  </si>
  <si>
    <t>22. Alte impozite neprezentate la elementele de mai sus</t>
  </si>
  <si>
    <t>22. PROFITUL SAU PIERDEREA NET(Ă) A EXERCIŢIULUI FINANCIAR</t>
  </si>
  <si>
    <t>C/D</t>
  </si>
  <si>
    <t>Randurile 18…72</t>
  </si>
  <si>
    <t>Macheta financiara asigura calculul automat al veniturilor din subventii de exploatare a cifrei de afacere, a veniturilor din subventii pentru investitii, a cheltuielilor cu amortizarea si a cheltuielilor cu dobanzile. Solicitantul va insera valorile pentru activitatea operationala, avand in vedere veniturile si cheltuielile aferente proiectului, prevazute in foaia de calcul "1-Inputuri", precum si veniturile si cheltuielile actuale.</t>
  </si>
  <si>
    <t>Foaia de calcul ”5-Analiza financiara"</t>
  </si>
  <si>
    <t>Foaia de calcul ”4-Buget cerere"</t>
  </si>
  <si>
    <t>Randurile 81…113</t>
  </si>
  <si>
    <t>Macheta financiara asigura calculul automat al fluxului de numerar pe baza datelor introduse in foaia de calcul "1-Inputuri" si a estimarilor din Situatia veniturilor si cheltuielilor. Solicitantul va introduce datele cu privire la imprumuturile primite de la asociati si rambursarile catre acestia, in situatia in care contributia proprie la proiect este asigurata astfel si va calcula sumele aferente TVA-ului deductibil si TVA-ului colectat, daca este cazul.</t>
  </si>
  <si>
    <t>Foaia de calcul ”7-Imobilizari"</t>
  </si>
  <si>
    <t>- Foaia de calcul "2-Bilant_Solicitant" in care Solicitantul va introduce valorile din situațiile financiare din ultimii 2 ani calendaristici anteriori anului depunerii cererii de finanțare doar în celulele marcate cu culoarea galbenă</t>
  </si>
  <si>
    <t>- Foaia de calcul "4-Buget cerere" in care Solicitantul va introduce informatii cu privire la bugetul proiectului, planul de finantare si sursele de finantare;</t>
  </si>
  <si>
    <t xml:space="preserve">- Foaia de calcul "5-Analiza financiara" care prevede proiectia veniturilor si cheltuielilor si a fluxului de numerar. </t>
  </si>
  <si>
    <t>- Foaia de calcul "6-Rezumat indicatori" care prezinta intr-o maniera sintetica principalele rezultate financiare care fac obiectul punctarii in grila de evaluare tehnico-financiara;</t>
  </si>
  <si>
    <t>- Foaia de calcul ”7-Imobilizari” care se completeaza doar în cazul cererilor de finanţare care includ investiţii iniţiale legate de diversificarea unei unităţi.</t>
  </si>
  <si>
    <t>Nota: Prin sintagma ”active corporale” se intelege suma valorilor inscrise la urmatoarele capitole din Bugetul cererii: 1.2, 1.3, 1.4, 2, 4.1, 4.2, 4.3, 4.4, 4.5, 5.1.1 si 5.1.2</t>
  </si>
  <si>
    <t>- Foaia de calcul "3-Intreprinderi in dificultate" care identifică pe baza datelor introduse în foaia de calcul "2-Bilant_Solicitant", dacă Solicitantul este întreprindere în dificultate</t>
  </si>
  <si>
    <t>Verificarea de la pct. 1) se face în mod automat, în baza informațiilor introduse deja. Verificarea de la pct. 1) nu este aplicabilă întreprinderilor ce au mai puțin de 3 ani de la înființare.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</si>
</sst>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
    <numFmt numFmtId="166" formatCode="0.0000000"/>
  </numFmts>
  <fonts count="31" x14ac:knownFonts="1">
    <font>
      <sz val="11"/>
      <color theme="1"/>
      <name val="Calibri"/>
      <family val="2"/>
      <charset val="238"/>
      <scheme val="minor"/>
    </font>
    <font>
      <sz val="11"/>
      <color theme="1"/>
      <name val="Calibri"/>
      <family val="2"/>
      <charset val="238"/>
      <scheme val="minor"/>
    </font>
    <font>
      <b/>
      <sz val="10"/>
      <name val="Arial Narrow"/>
      <family val="2"/>
    </font>
    <font>
      <sz val="11"/>
      <color theme="1"/>
      <name val="Arial Narrow"/>
      <family val="2"/>
    </font>
    <font>
      <sz val="10"/>
      <name val="Arial Narrow"/>
      <family val="2"/>
    </font>
    <font>
      <b/>
      <sz val="11"/>
      <color theme="1"/>
      <name val="Arial Narrow"/>
      <family val="2"/>
    </font>
    <font>
      <sz val="11"/>
      <name val="Arial Narrow"/>
      <family val="2"/>
    </font>
    <font>
      <b/>
      <sz val="11"/>
      <name val="Arial Narrow"/>
      <family val="2"/>
    </font>
    <font>
      <b/>
      <sz val="11"/>
      <color theme="0"/>
      <name val="Arial Narrow"/>
      <family val="2"/>
    </font>
    <font>
      <b/>
      <sz val="10"/>
      <color theme="1"/>
      <name val="Arial Narrow"/>
      <family val="2"/>
    </font>
    <font>
      <sz val="10"/>
      <color theme="1"/>
      <name val="Arial Narrow"/>
      <family val="2"/>
    </font>
    <font>
      <i/>
      <sz val="10"/>
      <name val="Arial Narrow"/>
      <family val="2"/>
    </font>
    <font>
      <i/>
      <sz val="11"/>
      <color theme="1"/>
      <name val="Arial Narrow"/>
      <family val="2"/>
    </font>
    <font>
      <b/>
      <i/>
      <sz val="10"/>
      <name val="Arial Narrow"/>
      <family val="2"/>
    </font>
    <font>
      <b/>
      <i/>
      <sz val="10"/>
      <color theme="1"/>
      <name val="Arial Narrow"/>
      <family val="2"/>
    </font>
    <font>
      <i/>
      <sz val="10"/>
      <color theme="1"/>
      <name val="Arial Narrow"/>
      <family val="2"/>
    </font>
    <font>
      <sz val="11"/>
      <color theme="0"/>
      <name val="Arial Narrow"/>
      <family val="2"/>
    </font>
    <font>
      <i/>
      <sz val="10"/>
      <color theme="0"/>
      <name val="Arial Narrow"/>
      <family val="2"/>
    </font>
    <font>
      <b/>
      <sz val="12"/>
      <color theme="0"/>
      <name val="Arial Narrow"/>
      <family val="2"/>
    </font>
    <font>
      <sz val="12"/>
      <color theme="1"/>
      <name val="Arial Narrow"/>
      <family val="2"/>
    </font>
    <font>
      <b/>
      <sz val="12"/>
      <color theme="1"/>
      <name val="Arial Narrow"/>
      <family val="2"/>
    </font>
    <font>
      <b/>
      <u/>
      <sz val="11"/>
      <color theme="1"/>
      <name val="Arial Narrow"/>
      <family val="2"/>
    </font>
    <font>
      <b/>
      <sz val="12"/>
      <name val="Arial Narrow"/>
      <family val="2"/>
    </font>
    <font>
      <sz val="11"/>
      <color theme="3"/>
      <name val="Arial Narrow"/>
      <family val="2"/>
    </font>
    <font>
      <b/>
      <sz val="11"/>
      <color theme="3"/>
      <name val="Arial Narrow"/>
      <family val="2"/>
    </font>
    <font>
      <b/>
      <u/>
      <sz val="11"/>
      <name val="Arial Narrow"/>
      <family val="2"/>
    </font>
    <font>
      <b/>
      <sz val="11"/>
      <color rgb="FFFF0000"/>
      <name val="Arial Narrow"/>
      <family val="2"/>
    </font>
    <font>
      <b/>
      <sz val="11"/>
      <color rgb="FF00B050"/>
      <name val="Arial Narrow"/>
      <family val="2"/>
    </font>
    <font>
      <b/>
      <i/>
      <sz val="11"/>
      <color rgb="FFFF0000"/>
      <name val="Arial Narrow"/>
      <family val="2"/>
    </font>
    <font>
      <b/>
      <i/>
      <sz val="10"/>
      <color rgb="FFFF0000"/>
      <name val="Arial Narrow"/>
      <family val="2"/>
    </font>
    <font>
      <sz val="11"/>
      <color rgb="FFFF0000"/>
      <name val="Arial Narrow"/>
      <family val="2"/>
    </font>
  </fonts>
  <fills count="13">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0.34998626667073579"/>
        <bgColor indexed="64"/>
      </patternFill>
    </fill>
    <fill>
      <patternFill patternType="solid">
        <fgColor theme="3"/>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s>
  <borders count="7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DashDotDot">
        <color indexed="64"/>
      </left>
      <right style="mediumDashDotDot">
        <color indexed="64"/>
      </right>
      <top style="mediumDashDotDot">
        <color indexed="64"/>
      </top>
      <bottom style="mediumDashDotDot">
        <color indexed="64"/>
      </bottom>
      <diagonal/>
    </border>
    <border>
      <left style="slantDashDot">
        <color indexed="64"/>
      </left>
      <right style="slantDashDot">
        <color indexed="64"/>
      </right>
      <top style="slantDashDot">
        <color indexed="64"/>
      </top>
      <bottom style="slantDashDot">
        <color indexed="64"/>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indexed="64"/>
      </left>
      <right style="hair">
        <color indexed="64"/>
      </right>
      <top style="thin">
        <color indexed="64"/>
      </top>
      <bottom style="hair">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medium">
        <color indexed="64"/>
      </left>
      <right/>
      <top/>
      <bottom style="thin">
        <color indexed="64"/>
      </bottom>
      <diagonal/>
    </border>
    <border>
      <left/>
      <right/>
      <top style="hair">
        <color auto="1"/>
      </top>
      <bottom/>
      <diagonal/>
    </border>
    <border>
      <left/>
      <right/>
      <top style="thin">
        <color indexed="64"/>
      </top>
      <bottom/>
      <diagonal/>
    </border>
    <border>
      <left style="slantDashDot">
        <color indexed="64"/>
      </left>
      <right/>
      <top style="slantDashDot">
        <color indexed="64"/>
      </top>
      <bottom style="slantDashDot">
        <color indexed="64"/>
      </bottom>
      <diagonal/>
    </border>
    <border>
      <left/>
      <right/>
      <top style="slantDashDot">
        <color indexed="64"/>
      </top>
      <bottom style="slantDashDot">
        <color indexed="64"/>
      </bottom>
      <diagonal/>
    </border>
    <border>
      <left style="mediumDashDotDot">
        <color indexed="64"/>
      </left>
      <right/>
      <top style="mediumDashDotDot">
        <color indexed="64"/>
      </top>
      <bottom style="mediumDashDotDot">
        <color indexed="64"/>
      </bottom>
      <diagonal/>
    </border>
    <border>
      <left/>
      <right/>
      <top style="mediumDashDotDot">
        <color indexed="64"/>
      </top>
      <bottom style="mediumDashDotDot">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style="slantDashDot">
        <color indexed="64"/>
      </top>
      <bottom style="slantDashDot">
        <color indexed="64"/>
      </bottom>
      <diagonal/>
    </border>
    <border>
      <left style="slantDashDot">
        <color indexed="64"/>
      </left>
      <right style="thin">
        <color indexed="64"/>
      </right>
      <top style="slantDashDot">
        <color indexed="64"/>
      </top>
      <bottom style="slantDashDot">
        <color indexed="64"/>
      </bottom>
      <diagonal/>
    </border>
    <border>
      <left/>
      <right style="thin">
        <color indexed="64"/>
      </right>
      <top style="mediumDashDotDot">
        <color indexed="64"/>
      </top>
      <bottom style="mediumDashDotDot">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slantDashDot">
        <color indexed="64"/>
      </top>
      <bottom style="slantDashDot">
        <color indexed="64"/>
      </bottom>
      <diagonal/>
    </border>
    <border>
      <left style="thin">
        <color indexed="64"/>
      </left>
      <right style="slantDashDot">
        <color indexed="64"/>
      </right>
      <top style="slantDashDot">
        <color indexed="64"/>
      </top>
      <bottom style="slantDashDot">
        <color indexed="64"/>
      </bottom>
      <diagonal/>
    </border>
    <border>
      <left/>
      <right style="thin">
        <color indexed="64"/>
      </right>
      <top/>
      <bottom style="mediumDashDotDot">
        <color indexed="64"/>
      </bottom>
      <diagonal/>
    </border>
    <border>
      <left/>
      <right/>
      <top/>
      <bottom style="mediumDashDotDot">
        <color indexed="64"/>
      </bottom>
      <diagonal/>
    </border>
    <border>
      <left style="thin">
        <color indexed="64"/>
      </left>
      <right/>
      <top/>
      <bottom style="thin">
        <color indexed="64"/>
      </bottom>
      <diagonal/>
    </border>
    <border>
      <left style="hair">
        <color auto="1"/>
      </left>
      <right style="hair">
        <color auto="1"/>
      </right>
      <top/>
      <bottom/>
      <diagonal/>
    </border>
    <border>
      <left style="hair">
        <color auto="1"/>
      </left>
      <right style="hair">
        <color auto="1"/>
      </right>
      <top style="hair">
        <color auto="1"/>
      </top>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3">
    <xf numFmtId="0" fontId="0" fillId="0" borderId="0"/>
    <xf numFmtId="9" fontId="1" fillId="0" borderId="0" applyFont="0" applyFill="0" applyBorder="0" applyAlignment="0" applyProtection="0"/>
    <xf numFmtId="0" fontId="1" fillId="0" borderId="0"/>
  </cellStyleXfs>
  <cellXfs count="467">
    <xf numFmtId="0" fontId="0" fillId="0" borderId="0" xfId="0"/>
    <xf numFmtId="4" fontId="4" fillId="3" borderId="2" xfId="2" applyNumberFormat="1" applyFont="1" applyFill="1" applyBorder="1" applyAlignment="1" applyProtection="1">
      <alignment horizontal="right" vertical="center"/>
      <protection locked="0"/>
    </xf>
    <xf numFmtId="4" fontId="11" fillId="3" borderId="2" xfId="2" applyNumberFormat="1" applyFont="1" applyFill="1" applyBorder="1" applyAlignment="1" applyProtection="1">
      <alignment horizontal="right" vertical="center"/>
      <protection locked="0"/>
    </xf>
    <xf numFmtId="0" fontId="5" fillId="0" borderId="26" xfId="2" applyFont="1" applyBorder="1" applyAlignment="1" applyProtection="1">
      <alignment horizontal="right" vertical="center" wrapText="1"/>
      <protection locked="0"/>
    </xf>
    <xf numFmtId="49" fontId="12" fillId="3" borderId="37" xfId="1" applyNumberFormat="1" applyFont="1" applyFill="1" applyBorder="1" applyAlignment="1" applyProtection="1">
      <alignment horizontal="left" indent="1"/>
      <protection locked="0"/>
    </xf>
    <xf numFmtId="49" fontId="5" fillId="2" borderId="37" xfId="1" applyNumberFormat="1" applyFont="1" applyFill="1" applyBorder="1" applyAlignment="1" applyProtection="1">
      <alignment horizontal="center" vertical="center"/>
      <protection locked="0"/>
    </xf>
    <xf numFmtId="49" fontId="5" fillId="2" borderId="0" xfId="1" applyNumberFormat="1" applyFont="1" applyFill="1" applyBorder="1" applyAlignment="1" applyProtection="1">
      <alignment horizontal="center" vertical="center"/>
      <protection locked="0"/>
    </xf>
    <xf numFmtId="49" fontId="12" fillId="3" borderId="62" xfId="1" applyNumberFormat="1" applyFont="1" applyFill="1" applyBorder="1" applyAlignment="1" applyProtection="1">
      <alignment horizontal="left" indent="1"/>
      <protection locked="0"/>
    </xf>
    <xf numFmtId="0" fontId="3" fillId="2" borderId="0" xfId="0" applyFont="1" applyFill="1" applyProtection="1">
      <protection locked="0"/>
    </xf>
    <xf numFmtId="0" fontId="3" fillId="6" borderId="0" xfId="0" applyFont="1" applyFill="1" applyProtection="1">
      <protection locked="0"/>
    </xf>
    <xf numFmtId="0" fontId="5" fillId="2" borderId="4" xfId="0" applyFont="1" applyFill="1" applyBorder="1" applyProtection="1">
      <protection locked="0"/>
    </xf>
    <xf numFmtId="0" fontId="5" fillId="2" borderId="6" xfId="0" applyFont="1" applyFill="1" applyBorder="1" applyProtection="1">
      <protection locked="0"/>
    </xf>
    <xf numFmtId="0" fontId="5" fillId="2" borderId="7" xfId="0" applyFont="1" applyFill="1" applyBorder="1" applyProtection="1">
      <protection locked="0"/>
    </xf>
    <xf numFmtId="0" fontId="5" fillId="2" borderId="8" xfId="0" applyFont="1" applyFill="1" applyBorder="1" applyProtection="1">
      <protection locked="0"/>
    </xf>
    <xf numFmtId="0" fontId="5" fillId="2" borderId="9" xfId="0" applyFont="1" applyFill="1" applyBorder="1" applyProtection="1">
      <protection locked="0"/>
    </xf>
    <xf numFmtId="0" fontId="5" fillId="2" borderId="11" xfId="0" applyFont="1" applyFill="1" applyBorder="1" applyProtection="1">
      <protection locked="0"/>
    </xf>
    <xf numFmtId="0" fontId="3" fillId="2" borderId="0" xfId="0" applyFont="1" applyFill="1" applyAlignment="1" applyProtection="1">
      <alignment vertical="center"/>
      <protection locked="0"/>
    </xf>
    <xf numFmtId="0" fontId="5" fillId="2" borderId="0" xfId="0" applyFont="1" applyFill="1" applyProtection="1">
      <protection locked="0"/>
    </xf>
    <xf numFmtId="0" fontId="3" fillId="2" borderId="0" xfId="0" applyFont="1" applyFill="1" applyAlignment="1" applyProtection="1">
      <alignment vertical="center" wrapText="1"/>
      <protection locked="0"/>
    </xf>
    <xf numFmtId="0" fontId="3" fillId="2" borderId="0" xfId="0" applyFont="1" applyFill="1" applyAlignment="1" applyProtection="1">
      <alignment horizontal="center" vertical="center"/>
      <protection locked="0"/>
    </xf>
    <xf numFmtId="0" fontId="8" fillId="5" borderId="2" xfId="0" applyFont="1" applyFill="1" applyBorder="1" applyAlignment="1" applyProtection="1">
      <alignment horizontal="center" vertical="center"/>
      <protection locked="0"/>
    </xf>
    <xf numFmtId="0" fontId="18" fillId="5" borderId="2" xfId="0" applyFont="1" applyFill="1" applyBorder="1" applyAlignment="1" applyProtection="1">
      <alignment horizontal="center" vertical="center"/>
      <protection locked="0"/>
    </xf>
    <xf numFmtId="0" fontId="16" fillId="5" borderId="2" xfId="0" applyFont="1" applyFill="1" applyBorder="1" applyProtection="1">
      <protection locked="0"/>
    </xf>
    <xf numFmtId="0" fontId="8" fillId="5" borderId="2" xfId="0" applyFont="1" applyFill="1" applyBorder="1" applyProtection="1">
      <protection locked="0"/>
    </xf>
    <xf numFmtId="0" fontId="5" fillId="2" borderId="0" xfId="0" applyFont="1" applyFill="1" applyAlignment="1" applyProtection="1">
      <alignment horizontal="center" vertical="center"/>
      <protection locked="0"/>
    </xf>
    <xf numFmtId="0" fontId="19" fillId="2" borderId="0" xfId="0" applyFont="1" applyFill="1" applyProtection="1">
      <protection locked="0"/>
    </xf>
    <xf numFmtId="0" fontId="20" fillId="9" borderId="0" xfId="0" applyFont="1" applyFill="1" applyAlignment="1" applyProtection="1">
      <alignment vertical="center"/>
      <protection locked="0"/>
    </xf>
    <xf numFmtId="0" fontId="19" fillId="9" borderId="0" xfId="0" applyFont="1" applyFill="1" applyProtection="1">
      <protection locked="0"/>
    </xf>
    <xf numFmtId="0" fontId="19" fillId="9" borderId="0" xfId="0" applyFont="1" applyFill="1" applyAlignment="1" applyProtection="1">
      <alignment horizontal="center" vertical="center"/>
      <protection locked="0"/>
    </xf>
    <xf numFmtId="0" fontId="19" fillId="6" borderId="0" xfId="0" applyFont="1" applyFill="1" applyProtection="1">
      <protection locked="0"/>
    </xf>
    <xf numFmtId="0" fontId="10" fillId="2" borderId="0" xfId="0" applyFont="1" applyFill="1" applyProtection="1">
      <protection locked="0"/>
    </xf>
    <xf numFmtId="0" fontId="10" fillId="2" borderId="0" xfId="0" applyFont="1" applyFill="1" applyAlignment="1" applyProtection="1">
      <alignment horizontal="center" vertical="center"/>
      <protection locked="0"/>
    </xf>
    <xf numFmtId="0" fontId="10" fillId="6" borderId="0" xfId="0" applyFont="1" applyFill="1" applyProtection="1">
      <protection locked="0"/>
    </xf>
    <xf numFmtId="0" fontId="5" fillId="2" borderId="2" xfId="0" applyFont="1" applyFill="1" applyBorder="1" applyAlignment="1" applyProtection="1">
      <alignment vertical="center"/>
      <protection locked="0"/>
    </xf>
    <xf numFmtId="0" fontId="5" fillId="2" borderId="2" xfId="0" applyFont="1" applyFill="1" applyBorder="1" applyProtection="1">
      <protection locked="0"/>
    </xf>
    <xf numFmtId="0" fontId="9" fillId="3" borderId="36" xfId="0" applyFont="1" applyFill="1" applyBorder="1" applyAlignment="1" applyProtection="1">
      <alignment horizontal="center" vertical="center"/>
      <protection locked="0"/>
    </xf>
    <xf numFmtId="0" fontId="9" fillId="2" borderId="36"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14" fontId="5" fillId="3" borderId="36" xfId="0" applyNumberFormat="1" applyFont="1" applyFill="1" applyBorder="1" applyAlignment="1" applyProtection="1">
      <alignment horizontal="center" vertical="center"/>
      <protection locked="0"/>
    </xf>
    <xf numFmtId="0" fontId="5" fillId="2" borderId="2" xfId="0" applyFont="1" applyFill="1" applyBorder="1" applyAlignment="1" applyProtection="1">
      <alignment vertical="center" wrapText="1"/>
      <protection locked="0"/>
    </xf>
    <xf numFmtId="1" fontId="5" fillId="3" borderId="36" xfId="0" applyNumberFormat="1" applyFont="1" applyFill="1" applyBorder="1" applyAlignment="1" applyProtection="1">
      <alignment horizontal="center" vertical="center"/>
      <protection locked="0"/>
    </xf>
    <xf numFmtId="0" fontId="12" fillId="3" borderId="36" xfId="0" applyFont="1" applyFill="1" applyBorder="1" applyAlignment="1" applyProtection="1">
      <alignment vertical="center" wrapText="1"/>
      <protection locked="0"/>
    </xf>
    <xf numFmtId="0" fontId="3" fillId="2" borderId="36" xfId="0" applyFont="1" applyFill="1" applyBorder="1" applyAlignment="1" applyProtection="1">
      <alignment horizontal="center" vertical="center"/>
      <protection locked="0"/>
    </xf>
    <xf numFmtId="3" fontId="3" fillId="3" borderId="36" xfId="0" applyNumberFormat="1" applyFont="1" applyFill="1" applyBorder="1" applyAlignment="1" applyProtection="1">
      <alignment vertical="center"/>
      <protection locked="0"/>
    </xf>
    <xf numFmtId="3" fontId="3" fillId="2" borderId="0" xfId="0" applyNumberFormat="1" applyFont="1" applyFill="1" applyAlignment="1" applyProtection="1">
      <alignment vertical="center"/>
      <protection locked="0"/>
    </xf>
    <xf numFmtId="0" fontId="5" fillId="2" borderId="2"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protection locked="0"/>
    </xf>
    <xf numFmtId="0" fontId="3" fillId="2" borderId="36" xfId="0" applyFont="1" applyFill="1" applyBorder="1" applyAlignment="1" applyProtection="1">
      <alignment vertical="center" wrapText="1"/>
      <protection locked="0"/>
    </xf>
    <xf numFmtId="0" fontId="3" fillId="2" borderId="2"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wrapText="1"/>
      <protection locked="0"/>
    </xf>
    <xf numFmtId="0" fontId="3" fillId="2" borderId="0" xfId="0" applyFont="1" applyFill="1" applyAlignment="1" applyProtection="1">
      <alignment horizontal="center" vertical="center" wrapText="1"/>
      <protection locked="0"/>
    </xf>
    <xf numFmtId="3" fontId="3" fillId="3" borderId="38" xfId="0" applyNumberFormat="1" applyFont="1" applyFill="1" applyBorder="1" applyAlignment="1" applyProtection="1">
      <alignment horizontal="center" vertical="center"/>
      <protection locked="0"/>
    </xf>
    <xf numFmtId="0" fontId="3" fillId="3" borderId="38" xfId="0" applyFont="1" applyFill="1" applyBorder="1" applyAlignment="1" applyProtection="1">
      <alignment horizontal="center" vertical="center"/>
      <protection locked="0"/>
    </xf>
    <xf numFmtId="3" fontId="3" fillId="3" borderId="37" xfId="0" applyNumberFormat="1" applyFont="1" applyFill="1" applyBorder="1" applyAlignment="1" applyProtection="1">
      <alignment horizontal="center" vertical="center"/>
      <protection locked="0"/>
    </xf>
    <xf numFmtId="0" fontId="3" fillId="3" borderId="37" xfId="0" applyFont="1" applyFill="1" applyBorder="1" applyAlignment="1" applyProtection="1">
      <alignment horizontal="center" vertical="center"/>
      <protection locked="0"/>
    </xf>
    <xf numFmtId="0" fontId="5" fillId="2" borderId="36" xfId="0"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protection locked="0"/>
    </xf>
    <xf numFmtId="3" fontId="5" fillId="2" borderId="0" xfId="0" applyNumberFormat="1" applyFont="1" applyFill="1" applyAlignment="1" applyProtection="1">
      <alignment horizontal="center" vertical="center"/>
      <protection locked="0"/>
    </xf>
    <xf numFmtId="3" fontId="5" fillId="2" borderId="43" xfId="0" applyNumberFormat="1" applyFont="1" applyFill="1" applyBorder="1" applyAlignment="1" applyProtection="1">
      <alignment vertical="center"/>
      <protection locked="0"/>
    </xf>
    <xf numFmtId="3" fontId="5" fillId="3" borderId="36" xfId="0" applyNumberFormat="1" applyFont="1" applyFill="1" applyBorder="1" applyAlignment="1" applyProtection="1">
      <alignment horizontal="center" vertical="center"/>
      <protection locked="0"/>
    </xf>
    <xf numFmtId="3" fontId="3" fillId="3" borderId="36" xfId="0" applyNumberFormat="1" applyFont="1" applyFill="1" applyBorder="1" applyAlignment="1" applyProtection="1">
      <alignment horizontal="center" vertical="center"/>
      <protection locked="0"/>
    </xf>
    <xf numFmtId="0" fontId="3" fillId="3" borderId="36" xfId="0" applyFont="1" applyFill="1" applyBorder="1" applyAlignment="1" applyProtection="1">
      <alignment horizontal="center" vertical="center"/>
      <protection locked="0"/>
    </xf>
    <xf numFmtId="3" fontId="3" fillId="2" borderId="0" xfId="0" applyNumberFormat="1" applyFont="1" applyFill="1" applyAlignment="1" applyProtection="1">
      <alignment horizontal="center" vertical="center"/>
      <protection locked="0"/>
    </xf>
    <xf numFmtId="0" fontId="21" fillId="2" borderId="0" xfId="0" applyFont="1" applyFill="1" applyProtection="1">
      <protection locked="0"/>
    </xf>
    <xf numFmtId="0" fontId="3" fillId="2" borderId="2" xfId="0" applyFont="1" applyFill="1" applyBorder="1" applyProtection="1">
      <protection locked="0"/>
    </xf>
    <xf numFmtId="164" fontId="3" fillId="3" borderId="37" xfId="0" applyNumberFormat="1" applyFont="1" applyFill="1" applyBorder="1" applyAlignment="1" applyProtection="1">
      <alignment horizontal="center" vertical="center"/>
      <protection locked="0"/>
    </xf>
    <xf numFmtId="3" fontId="3" fillId="6" borderId="0" xfId="0" applyNumberFormat="1" applyFont="1" applyFill="1" applyProtection="1">
      <protection locked="0"/>
    </xf>
    <xf numFmtId="0" fontId="3" fillId="6" borderId="0" xfId="0" applyFont="1" applyFill="1" applyAlignment="1" applyProtection="1">
      <alignment horizontal="center" vertical="center"/>
      <protection locked="0"/>
    </xf>
    <xf numFmtId="0" fontId="3" fillId="4" borderId="0" xfId="0" applyFont="1" applyFill="1" applyProtection="1">
      <protection locked="0"/>
    </xf>
    <xf numFmtId="0" fontId="5" fillId="2" borderId="5" xfId="0" applyFont="1" applyFill="1" applyBorder="1" applyProtection="1">
      <protection locked="0"/>
    </xf>
    <xf numFmtId="0" fontId="5" fillId="2" borderId="10" xfId="0" applyFont="1" applyFill="1" applyBorder="1" applyProtection="1">
      <protection locked="0"/>
    </xf>
    <xf numFmtId="4" fontId="8" fillId="5" borderId="2" xfId="2" applyNumberFormat="1" applyFont="1" applyFill="1" applyBorder="1" applyAlignment="1" applyProtection="1">
      <alignment horizontal="center" vertical="center" wrapText="1"/>
      <protection locked="0"/>
    </xf>
    <xf numFmtId="49" fontId="2" fillId="2" borderId="16" xfId="2" applyNumberFormat="1" applyFont="1" applyFill="1" applyBorder="1" applyAlignment="1" applyProtection="1">
      <alignment vertical="center"/>
      <protection locked="0"/>
    </xf>
    <xf numFmtId="0" fontId="14" fillId="2" borderId="16" xfId="0" applyFont="1" applyFill="1" applyBorder="1" applyAlignment="1" applyProtection="1">
      <alignment horizontal="center" vertical="center" wrapText="1"/>
      <protection locked="0"/>
    </xf>
    <xf numFmtId="0" fontId="14" fillId="2" borderId="2" xfId="0" applyFont="1" applyFill="1" applyBorder="1" applyAlignment="1" applyProtection="1">
      <alignment horizontal="center" vertical="center" wrapText="1"/>
      <protection locked="0"/>
    </xf>
    <xf numFmtId="0" fontId="14" fillId="2" borderId="17" xfId="0" applyFont="1" applyFill="1" applyBorder="1" applyAlignment="1" applyProtection="1">
      <alignment horizontal="center" vertical="center" wrapText="1"/>
      <protection locked="0"/>
    </xf>
    <xf numFmtId="49" fontId="4" fillId="2" borderId="16" xfId="2" applyNumberFormat="1" applyFont="1" applyFill="1" applyBorder="1" applyAlignment="1" applyProtection="1">
      <alignment horizontal="right" vertical="center"/>
      <protection locked="0"/>
    </xf>
    <xf numFmtId="0" fontId="4" fillId="2" borderId="2" xfId="2" applyFont="1" applyFill="1" applyBorder="1" applyAlignment="1" applyProtection="1">
      <alignment vertical="center" wrapText="1"/>
      <protection locked="0"/>
    </xf>
    <xf numFmtId="4" fontId="3" fillId="3" borderId="16" xfId="0" applyNumberFormat="1" applyFont="1" applyFill="1" applyBorder="1" applyAlignment="1" applyProtection="1">
      <alignment vertical="center"/>
      <protection locked="0"/>
    </xf>
    <xf numFmtId="4" fontId="3" fillId="3" borderId="2" xfId="0" applyNumberFormat="1" applyFont="1" applyFill="1" applyBorder="1" applyAlignment="1" applyProtection="1">
      <alignment vertical="center"/>
      <protection locked="0"/>
    </xf>
    <xf numFmtId="49" fontId="4" fillId="2" borderId="16" xfId="2" applyNumberFormat="1" applyFont="1" applyFill="1" applyBorder="1" applyAlignment="1" applyProtection="1">
      <alignment vertical="center"/>
      <protection locked="0"/>
    </xf>
    <xf numFmtId="0" fontId="2" fillId="2" borderId="2" xfId="2" applyFont="1" applyFill="1" applyBorder="1" applyAlignment="1" applyProtection="1">
      <alignment horizontal="right" vertical="center" wrapText="1"/>
      <protection locked="0"/>
    </xf>
    <xf numFmtId="4" fontId="3" fillId="2" borderId="16" xfId="0" applyNumberFormat="1" applyFont="1" applyFill="1" applyBorder="1" applyAlignment="1" applyProtection="1">
      <alignment vertical="center"/>
      <protection locked="0"/>
    </xf>
    <xf numFmtId="4" fontId="3" fillId="2" borderId="2" xfId="0" applyNumberFormat="1" applyFont="1" applyFill="1" applyBorder="1" applyAlignment="1" applyProtection="1">
      <alignment vertical="center"/>
      <protection locked="0"/>
    </xf>
    <xf numFmtId="0" fontId="4" fillId="2" borderId="2" xfId="0" applyFont="1" applyFill="1" applyBorder="1" applyAlignment="1" applyProtection="1">
      <alignment vertical="center" wrapText="1"/>
      <protection locked="0"/>
    </xf>
    <xf numFmtId="49" fontId="11" fillId="2" borderId="16" xfId="2" applyNumberFormat="1" applyFont="1" applyFill="1" applyBorder="1" applyAlignment="1" applyProtection="1">
      <alignment horizontal="right" vertical="center"/>
      <protection locked="0"/>
    </xf>
    <xf numFmtId="0" fontId="11" fillId="2" borderId="2" xfId="2" applyFont="1" applyFill="1" applyBorder="1" applyAlignment="1" applyProtection="1">
      <alignment vertical="center" wrapText="1"/>
      <protection locked="0"/>
    </xf>
    <xf numFmtId="49" fontId="4" fillId="2" borderId="19" xfId="2" applyNumberFormat="1" applyFont="1" applyFill="1" applyBorder="1" applyAlignment="1" applyProtection="1">
      <alignment horizontal="right" vertical="center"/>
      <protection locked="0"/>
    </xf>
    <xf numFmtId="49" fontId="6" fillId="2" borderId="20" xfId="2" applyNumberFormat="1" applyFont="1" applyFill="1" applyBorder="1" applyAlignment="1" applyProtection="1">
      <alignment horizontal="right" vertical="center"/>
      <protection locked="0"/>
    </xf>
    <xf numFmtId="0" fontId="22" fillId="2" borderId="21" xfId="2" applyFont="1" applyFill="1" applyBorder="1" applyAlignment="1" applyProtection="1">
      <alignment horizontal="center" vertical="center" wrapText="1"/>
      <protection locked="0"/>
    </xf>
    <xf numFmtId="49" fontId="6" fillId="2" borderId="0" xfId="2" applyNumberFormat="1" applyFont="1" applyFill="1" applyAlignment="1" applyProtection="1">
      <alignment horizontal="right" vertical="center"/>
      <protection locked="0"/>
    </xf>
    <xf numFmtId="0" fontId="22" fillId="2" borderId="0" xfId="2" applyFont="1" applyFill="1" applyAlignment="1" applyProtection="1">
      <alignment horizontal="center" vertical="center" wrapText="1"/>
      <protection locked="0"/>
    </xf>
    <xf numFmtId="4" fontId="22" fillId="2" borderId="0" xfId="2" applyNumberFormat="1" applyFont="1" applyFill="1" applyAlignment="1" applyProtection="1">
      <alignment horizontal="right" vertical="center"/>
      <protection locked="0"/>
    </xf>
    <xf numFmtId="4" fontId="20" fillId="2" borderId="0" xfId="0" applyNumberFormat="1" applyFont="1" applyFill="1" applyAlignment="1" applyProtection="1">
      <alignment horizontal="center" vertical="center"/>
      <protection locked="0"/>
    </xf>
    <xf numFmtId="49" fontId="4" fillId="2" borderId="0" xfId="2" applyNumberFormat="1" applyFont="1" applyFill="1" applyAlignment="1" applyProtection="1">
      <alignment horizontal="right" vertical="center"/>
      <protection locked="0"/>
    </xf>
    <xf numFmtId="4" fontId="5" fillId="2" borderId="0" xfId="0" applyNumberFormat="1" applyFont="1" applyFill="1" applyAlignment="1" applyProtection="1">
      <alignment vertical="center"/>
      <protection locked="0"/>
    </xf>
    <xf numFmtId="4" fontId="3" fillId="2" borderId="0" xfId="0" applyNumberFormat="1" applyFont="1" applyFill="1" applyProtection="1">
      <protection locked="0"/>
    </xf>
    <xf numFmtId="0" fontId="5" fillId="0" borderId="25" xfId="2" applyFont="1" applyBorder="1" applyAlignment="1" applyProtection="1">
      <alignment vertical="center" wrapText="1"/>
      <protection locked="0"/>
    </xf>
    <xf numFmtId="0" fontId="5" fillId="0" borderId="13" xfId="2" applyFont="1" applyBorder="1" applyAlignment="1" applyProtection="1">
      <alignment horizontal="center" vertical="center" wrapText="1"/>
      <protection locked="0"/>
    </xf>
    <xf numFmtId="0" fontId="24" fillId="2" borderId="4" xfId="0" applyFont="1" applyFill="1" applyBorder="1" applyProtection="1">
      <protection locked="0"/>
    </xf>
    <xf numFmtId="0" fontId="23" fillId="2" borderId="5" xfId="0" applyFont="1" applyFill="1" applyBorder="1" applyProtection="1">
      <protection locked="0"/>
    </xf>
    <xf numFmtId="0" fontId="3" fillId="2" borderId="6" xfId="0" applyFont="1" applyFill="1" applyBorder="1" applyAlignment="1" applyProtection="1">
      <alignment vertical="center"/>
      <protection locked="0"/>
    </xf>
    <xf numFmtId="0" fontId="3" fillId="4" borderId="0" xfId="0" applyFont="1" applyFill="1" applyAlignment="1" applyProtection="1">
      <alignment vertical="center"/>
      <protection locked="0"/>
    </xf>
    <xf numFmtId="0" fontId="3" fillId="0" borderId="16" xfId="2" applyFont="1" applyBorder="1" applyAlignment="1" applyProtection="1">
      <alignment horizontal="center" vertical="center" wrapText="1"/>
      <protection locked="0"/>
    </xf>
    <xf numFmtId="0" fontId="5" fillId="0" borderId="2" xfId="2" applyFont="1" applyBorder="1" applyAlignment="1" applyProtection="1">
      <alignment vertical="center" wrapText="1"/>
      <protection locked="0"/>
    </xf>
    <xf numFmtId="0" fontId="23" fillId="2" borderId="7" xfId="0" applyFont="1" applyFill="1" applyBorder="1" applyProtection="1">
      <protection locked="0"/>
    </xf>
    <xf numFmtId="0" fontId="23" fillId="2" borderId="0" xfId="0" applyFont="1" applyFill="1" applyProtection="1">
      <protection locked="0"/>
    </xf>
    <xf numFmtId="0" fontId="3" fillId="2" borderId="8" xfId="0" applyFont="1" applyFill="1" applyBorder="1" applyAlignment="1" applyProtection="1">
      <alignment vertical="center"/>
      <protection locked="0"/>
    </xf>
    <xf numFmtId="0" fontId="3" fillId="0" borderId="2" xfId="2" applyFont="1" applyBorder="1" applyAlignment="1" applyProtection="1">
      <alignment vertical="center" wrapText="1"/>
      <protection locked="0"/>
    </xf>
    <xf numFmtId="0" fontId="3" fillId="2" borderId="9" xfId="0" applyFont="1" applyFill="1" applyBorder="1" applyAlignment="1" applyProtection="1">
      <alignment vertical="center"/>
      <protection locked="0"/>
    </xf>
    <xf numFmtId="4" fontId="3" fillId="2" borderId="10" xfId="0" applyNumberFormat="1" applyFont="1" applyFill="1" applyBorder="1" applyAlignment="1" applyProtection="1">
      <alignment vertical="center"/>
      <protection locked="0"/>
    </xf>
    <xf numFmtId="4" fontId="5" fillId="2" borderId="10" xfId="0" applyNumberFormat="1" applyFont="1" applyFill="1" applyBorder="1" applyAlignment="1" applyProtection="1">
      <alignment vertical="center"/>
      <protection locked="0"/>
    </xf>
    <xf numFmtId="0" fontId="5" fillId="2" borderId="10" xfId="0" applyFont="1" applyFill="1" applyBorder="1" applyAlignment="1" applyProtection="1">
      <alignment horizontal="center" vertical="center"/>
      <protection locked="0"/>
    </xf>
    <xf numFmtId="0" fontId="3" fillId="2" borderId="11" xfId="0" applyFont="1" applyFill="1" applyBorder="1" applyAlignment="1" applyProtection="1">
      <alignment vertical="center"/>
      <protection locked="0"/>
    </xf>
    <xf numFmtId="0" fontId="3" fillId="0" borderId="27" xfId="2" applyFont="1" applyBorder="1" applyAlignment="1" applyProtection="1">
      <alignment horizontal="center" vertical="center" wrapText="1"/>
      <protection locked="0"/>
    </xf>
    <xf numFmtId="0" fontId="5" fillId="0" borderId="18" xfId="2" applyFont="1" applyBorder="1" applyAlignment="1" applyProtection="1">
      <alignment vertical="center" wrapText="1"/>
      <protection locked="0"/>
    </xf>
    <xf numFmtId="9" fontId="3" fillId="2" borderId="0" xfId="1" applyFont="1" applyFill="1" applyAlignment="1" applyProtection="1">
      <alignment vertical="center"/>
      <protection locked="0"/>
    </xf>
    <xf numFmtId="0" fontId="5" fillId="4" borderId="0" xfId="0" applyFont="1" applyFill="1" applyProtection="1">
      <protection locked="0"/>
    </xf>
    <xf numFmtId="0" fontId="9" fillId="0" borderId="2" xfId="2" applyFont="1" applyBorder="1" applyAlignment="1" applyProtection="1">
      <alignment vertical="top" wrapText="1"/>
      <protection locked="0"/>
    </xf>
    <xf numFmtId="4" fontId="3" fillId="3" borderId="28" xfId="2" applyNumberFormat="1" applyFont="1" applyFill="1" applyBorder="1" applyAlignment="1" applyProtection="1">
      <alignment horizontal="right" vertical="center"/>
      <protection locked="0"/>
    </xf>
    <xf numFmtId="9" fontId="15" fillId="2" borderId="36" xfId="1" applyFont="1" applyFill="1" applyBorder="1" applyAlignment="1" applyProtection="1">
      <alignment horizontal="center" vertical="center"/>
    </xf>
    <xf numFmtId="0" fontId="18" fillId="5" borderId="29" xfId="0" applyFont="1" applyFill="1" applyBorder="1" applyAlignment="1" applyProtection="1">
      <alignment vertical="center"/>
      <protection locked="0"/>
    </xf>
    <xf numFmtId="0" fontId="18" fillId="5" borderId="30" xfId="0" applyFont="1" applyFill="1" applyBorder="1" applyAlignment="1" applyProtection="1">
      <alignment horizontal="center" vertical="center"/>
      <protection locked="0"/>
    </xf>
    <xf numFmtId="0" fontId="18" fillId="5" borderId="30" xfId="0" applyFont="1" applyFill="1" applyBorder="1" applyAlignment="1" applyProtection="1">
      <alignment vertical="center"/>
      <protection locked="0"/>
    </xf>
    <xf numFmtId="0" fontId="18" fillId="5" borderId="31" xfId="0" applyFont="1" applyFill="1" applyBorder="1" applyAlignment="1" applyProtection="1">
      <alignment vertical="center"/>
      <protection locked="0"/>
    </xf>
    <xf numFmtId="0" fontId="16" fillId="5" borderId="2" xfId="0" applyFont="1" applyFill="1" applyBorder="1" applyAlignment="1" applyProtection="1">
      <alignment horizontal="center" vertical="center"/>
      <protection locked="0"/>
    </xf>
    <xf numFmtId="0" fontId="20" fillId="9" borderId="0" xfId="0" applyFont="1" applyFill="1" applyAlignment="1" applyProtection="1">
      <alignment horizontal="center" vertical="center"/>
      <protection locked="0"/>
    </xf>
    <xf numFmtId="0" fontId="20" fillId="9" borderId="0" xfId="0" applyFont="1" applyFill="1" applyProtection="1">
      <protection locked="0"/>
    </xf>
    <xf numFmtId="0" fontId="3" fillId="2" borderId="2" xfId="0" applyFont="1" applyFill="1" applyBorder="1" applyAlignment="1" applyProtection="1">
      <alignment horizontal="right" vertical="center"/>
      <protection locked="0"/>
    </xf>
    <xf numFmtId="0" fontId="5" fillId="2" borderId="31" xfId="0" applyFont="1" applyFill="1" applyBorder="1" applyAlignment="1" applyProtection="1">
      <alignment vertical="center" wrapText="1"/>
      <protection locked="0"/>
    </xf>
    <xf numFmtId="0" fontId="10" fillId="2" borderId="31" xfId="0" applyFont="1" applyFill="1" applyBorder="1" applyAlignment="1" applyProtection="1">
      <alignment horizontal="left" vertical="center" wrapText="1" indent="1"/>
      <protection locked="0"/>
    </xf>
    <xf numFmtId="0" fontId="10" fillId="2" borderId="31" xfId="0" applyFont="1" applyFill="1" applyBorder="1" applyAlignment="1" applyProtection="1">
      <alignment vertical="center" wrapText="1"/>
      <protection locked="0"/>
    </xf>
    <xf numFmtId="3" fontId="3" fillId="2" borderId="0" xfId="0" applyNumberFormat="1" applyFont="1" applyFill="1" applyProtection="1">
      <protection locked="0"/>
    </xf>
    <xf numFmtId="0" fontId="20" fillId="8" borderId="0" xfId="0" applyFont="1" applyFill="1" applyAlignment="1" applyProtection="1">
      <alignment vertical="center"/>
      <protection locked="0"/>
    </xf>
    <xf numFmtId="0" fontId="3" fillId="8" borderId="0" xfId="0" applyFont="1" applyFill="1" applyAlignment="1" applyProtection="1">
      <alignment horizontal="center" vertical="center"/>
      <protection locked="0"/>
    </xf>
    <xf numFmtId="0" fontId="3" fillId="8" borderId="0" xfId="0" applyFont="1" applyFill="1" applyProtection="1">
      <protection locked="0"/>
    </xf>
    <xf numFmtId="0" fontId="25" fillId="2" borderId="0" xfId="0" applyFont="1" applyFill="1" applyAlignment="1" applyProtection="1">
      <alignment vertical="center" wrapText="1"/>
      <protection locked="0"/>
    </xf>
    <xf numFmtId="0" fontId="6" fillId="2" borderId="0" xfId="0" applyFont="1" applyFill="1" applyAlignment="1" applyProtection="1">
      <alignment horizontal="center" vertical="center"/>
      <protection locked="0"/>
    </xf>
    <xf numFmtId="0" fontId="6" fillId="2" borderId="0" xfId="0" applyFont="1" applyFill="1" applyProtection="1">
      <protection locked="0"/>
    </xf>
    <xf numFmtId="0" fontId="6" fillId="2" borderId="2" xfId="0" applyFont="1" applyFill="1" applyBorder="1" applyAlignment="1" applyProtection="1">
      <alignment vertical="center" wrapText="1"/>
      <protection locked="0"/>
    </xf>
    <xf numFmtId="0" fontId="7" fillId="2" borderId="2" xfId="0" applyFont="1" applyFill="1" applyBorder="1" applyAlignment="1" applyProtection="1">
      <alignment horizontal="center" vertical="center" wrapText="1"/>
      <protection locked="0"/>
    </xf>
    <xf numFmtId="0" fontId="6" fillId="2" borderId="0" xfId="0" applyFont="1" applyFill="1" applyAlignment="1" applyProtection="1">
      <alignment vertical="center" wrapText="1"/>
      <protection locked="0"/>
    </xf>
    <xf numFmtId="3" fontId="3" fillId="3" borderId="36" xfId="0" applyNumberFormat="1" applyFont="1" applyFill="1" applyBorder="1" applyProtection="1">
      <protection locked="0"/>
    </xf>
    <xf numFmtId="0" fontId="22" fillId="2" borderId="0" xfId="0" applyFont="1" applyFill="1" applyAlignment="1" applyProtection="1">
      <alignment horizontal="center" vertical="center" wrapText="1"/>
      <protection locked="0"/>
    </xf>
    <xf numFmtId="0" fontId="3" fillId="2" borderId="2" xfId="0" applyFont="1" applyFill="1" applyBorder="1" applyAlignment="1" applyProtection="1">
      <alignment vertical="center" wrapText="1"/>
      <protection locked="0"/>
    </xf>
    <xf numFmtId="3" fontId="2" fillId="2" borderId="0" xfId="0" applyNumberFormat="1" applyFont="1" applyFill="1" applyAlignment="1" applyProtection="1">
      <alignment vertical="top" wrapText="1"/>
      <protection locked="0"/>
    </xf>
    <xf numFmtId="4" fontId="2" fillId="2" borderId="0" xfId="0" applyNumberFormat="1" applyFont="1" applyFill="1" applyAlignment="1" applyProtection="1">
      <alignment horizontal="right" vertical="top"/>
      <protection locked="0"/>
    </xf>
    <xf numFmtId="4" fontId="2" fillId="0" borderId="0" xfId="0" applyNumberFormat="1" applyFont="1" applyAlignment="1" applyProtection="1">
      <alignment horizontal="right" vertical="top"/>
      <protection locked="0"/>
    </xf>
    <xf numFmtId="3" fontId="2" fillId="0" borderId="36" xfId="0" applyNumberFormat="1" applyFont="1" applyBorder="1" applyAlignment="1" applyProtection="1">
      <alignment horizontal="center" vertical="center" wrapText="1"/>
      <protection locked="0"/>
    </xf>
    <xf numFmtId="4" fontId="4" fillId="0" borderId="36" xfId="0" applyNumberFormat="1" applyFont="1" applyBorder="1" applyAlignment="1" applyProtection="1">
      <alignment horizontal="center" vertical="center"/>
      <protection locked="0"/>
    </xf>
    <xf numFmtId="3" fontId="3" fillId="3" borderId="37" xfId="0" applyNumberFormat="1" applyFont="1" applyFill="1" applyBorder="1" applyAlignment="1" applyProtection="1">
      <alignment vertical="center"/>
      <protection locked="0"/>
    </xf>
    <xf numFmtId="3" fontId="3" fillId="3" borderId="63" xfId="0" applyNumberFormat="1" applyFont="1" applyFill="1" applyBorder="1" applyAlignment="1" applyProtection="1">
      <alignment vertical="center"/>
      <protection locked="0"/>
    </xf>
    <xf numFmtId="0" fontId="2" fillId="2" borderId="36" xfId="0" applyFont="1" applyFill="1" applyBorder="1" applyAlignment="1" applyProtection="1">
      <alignment vertical="top" wrapText="1"/>
      <protection locked="0"/>
    </xf>
    <xf numFmtId="10" fontId="2" fillId="2" borderId="36" xfId="0" applyNumberFormat="1" applyFont="1" applyFill="1" applyBorder="1" applyAlignment="1" applyProtection="1">
      <alignment horizontal="right" vertical="top"/>
      <protection locked="0"/>
    </xf>
    <xf numFmtId="0" fontId="4" fillId="2" borderId="2" xfId="2" applyFont="1" applyFill="1" applyBorder="1" applyAlignment="1" applyProtection="1">
      <alignment horizontal="left" vertical="center"/>
      <protection locked="0"/>
    </xf>
    <xf numFmtId="49" fontId="4" fillId="2" borderId="64" xfId="2" applyNumberFormat="1" applyFont="1" applyFill="1" applyBorder="1" applyAlignment="1" applyProtection="1">
      <alignment horizontal="right" vertical="center"/>
      <protection locked="0"/>
    </xf>
    <xf numFmtId="49" fontId="4" fillId="2" borderId="2" xfId="2" applyNumberFormat="1" applyFont="1" applyFill="1" applyBorder="1" applyAlignment="1" applyProtection="1">
      <alignment horizontal="right" vertical="center"/>
      <protection locked="0"/>
    </xf>
    <xf numFmtId="49" fontId="2" fillId="2" borderId="31" xfId="2" applyNumberFormat="1" applyFont="1" applyFill="1" applyBorder="1" applyAlignment="1" applyProtection="1">
      <alignment vertical="center"/>
      <protection locked="0"/>
    </xf>
    <xf numFmtId="49" fontId="4" fillId="2" borderId="31" xfId="2" applyNumberFormat="1" applyFont="1" applyFill="1" applyBorder="1" applyAlignment="1" applyProtection="1">
      <alignment horizontal="right" vertical="center"/>
      <protection locked="0"/>
    </xf>
    <xf numFmtId="49" fontId="4" fillId="2" borderId="31" xfId="2" applyNumberFormat="1" applyFont="1" applyFill="1" applyBorder="1" applyAlignment="1" applyProtection="1">
      <alignment vertical="center"/>
      <protection locked="0"/>
    </xf>
    <xf numFmtId="49" fontId="11" fillId="2" borderId="31" xfId="2" applyNumberFormat="1" applyFont="1" applyFill="1" applyBorder="1" applyAlignment="1" applyProtection="1">
      <alignment horizontal="right" vertical="center"/>
      <protection locked="0"/>
    </xf>
    <xf numFmtId="49" fontId="4" fillId="2" borderId="56" xfId="2" applyNumberFormat="1" applyFont="1" applyFill="1" applyBorder="1" applyAlignment="1" applyProtection="1">
      <alignment horizontal="right" vertical="center"/>
      <protection locked="0"/>
    </xf>
    <xf numFmtId="49" fontId="6" fillId="2" borderId="65" xfId="2" applyNumberFormat="1" applyFont="1" applyFill="1" applyBorder="1" applyAlignment="1" applyProtection="1">
      <alignment horizontal="right" vertical="center"/>
      <protection locked="0"/>
    </xf>
    <xf numFmtId="4" fontId="3" fillId="3" borderId="31" xfId="0" applyNumberFormat="1" applyFont="1" applyFill="1" applyBorder="1" applyAlignment="1" applyProtection="1">
      <alignment vertical="center"/>
      <protection locked="0"/>
    </xf>
    <xf numFmtId="4" fontId="4" fillId="10" borderId="2" xfId="2" applyNumberFormat="1" applyFont="1" applyFill="1" applyBorder="1" applyAlignment="1" applyProtection="1">
      <alignment horizontal="right" vertical="center"/>
      <protection locked="0"/>
    </xf>
    <xf numFmtId="0" fontId="3" fillId="2" borderId="5" xfId="0" applyFont="1" applyFill="1" applyBorder="1" applyAlignment="1" applyProtection="1">
      <alignment horizontal="center" vertical="center"/>
      <protection locked="0"/>
    </xf>
    <xf numFmtId="0" fontId="3" fillId="2" borderId="5" xfId="0" applyFont="1" applyFill="1" applyBorder="1" applyProtection="1">
      <protection locked="0"/>
    </xf>
    <xf numFmtId="0" fontId="3" fillId="2" borderId="6" xfId="0" applyFont="1" applyFill="1" applyBorder="1" applyProtection="1">
      <protection locked="0"/>
    </xf>
    <xf numFmtId="0" fontId="3" fillId="2" borderId="8" xfId="0" applyFont="1" applyFill="1" applyBorder="1" applyProtection="1">
      <protection locked="0"/>
    </xf>
    <xf numFmtId="0" fontId="3" fillId="2" borderId="10" xfId="0" applyFont="1" applyFill="1" applyBorder="1" applyAlignment="1" applyProtection="1">
      <alignment horizontal="center" vertical="center"/>
      <protection locked="0"/>
    </xf>
    <xf numFmtId="0" fontId="3" fillId="2" borderId="10" xfId="0" applyFont="1" applyFill="1" applyBorder="1" applyProtection="1">
      <protection locked="0"/>
    </xf>
    <xf numFmtId="0" fontId="3" fillId="2" borderId="11" xfId="0" applyFont="1" applyFill="1" applyBorder="1" applyProtection="1">
      <protection locked="0"/>
    </xf>
    <xf numFmtId="0" fontId="5" fillId="2" borderId="0" xfId="0" applyFont="1" applyFill="1" applyAlignment="1" applyProtection="1">
      <alignment horizontal="center" vertical="center" wrapText="1"/>
      <protection locked="0"/>
    </xf>
    <xf numFmtId="0" fontId="5" fillId="2" borderId="7" xfId="0" applyFont="1" applyFill="1" applyBorder="1" applyAlignment="1" applyProtection="1">
      <alignment vertical="center" wrapText="1"/>
      <protection locked="0"/>
    </xf>
    <xf numFmtId="0" fontId="5" fillId="2" borderId="0" xfId="0" applyFont="1" applyFill="1" applyAlignment="1" applyProtection="1">
      <alignment vertical="center" wrapText="1"/>
      <protection locked="0"/>
    </xf>
    <xf numFmtId="0" fontId="5" fillId="2" borderId="5" xfId="0" applyFont="1" applyFill="1" applyBorder="1" applyAlignment="1" applyProtection="1">
      <alignment horizontal="center" vertical="center"/>
      <protection locked="0"/>
    </xf>
    <xf numFmtId="0" fontId="5" fillId="2" borderId="8" xfId="0" applyFont="1" applyFill="1" applyBorder="1" applyAlignment="1" applyProtection="1">
      <alignment vertical="center" wrapText="1"/>
      <protection locked="0"/>
    </xf>
    <xf numFmtId="0" fontId="0" fillId="0" borderId="0" xfId="0" applyAlignment="1">
      <alignment horizontal="center"/>
    </xf>
    <xf numFmtId="9" fontId="0" fillId="0" borderId="0" xfId="1" applyFont="1"/>
    <xf numFmtId="9" fontId="0" fillId="0" borderId="0" xfId="0" applyNumberFormat="1"/>
    <xf numFmtId="0" fontId="5" fillId="3" borderId="2" xfId="0" applyFont="1" applyFill="1" applyBorder="1" applyAlignment="1" applyProtection="1">
      <alignment horizontal="center" vertical="center"/>
      <protection locked="0"/>
    </xf>
    <xf numFmtId="4" fontId="3" fillId="2" borderId="0" xfId="0" applyNumberFormat="1" applyFont="1" applyFill="1" applyAlignment="1" applyProtection="1">
      <alignment vertical="center"/>
      <protection locked="0"/>
    </xf>
    <xf numFmtId="9" fontId="3" fillId="2" borderId="0" xfId="1" applyFont="1" applyFill="1" applyProtection="1">
      <protection locked="0"/>
    </xf>
    <xf numFmtId="0" fontId="12" fillId="2" borderId="36" xfId="0" applyFont="1" applyFill="1" applyBorder="1" applyAlignment="1" applyProtection="1">
      <alignment horizontal="right" vertical="center" wrapText="1"/>
      <protection locked="0"/>
    </xf>
    <xf numFmtId="0" fontId="12" fillId="2" borderId="36" xfId="0" applyFont="1" applyFill="1" applyBorder="1" applyAlignment="1" applyProtection="1">
      <alignment horizontal="center" vertical="center"/>
      <protection locked="0"/>
    </xf>
    <xf numFmtId="0" fontId="28" fillId="2" borderId="2" xfId="0" applyFont="1" applyFill="1" applyBorder="1" applyAlignment="1" applyProtection="1">
      <alignment horizontal="right" vertical="center"/>
      <protection locked="0"/>
    </xf>
    <xf numFmtId="0" fontId="29" fillId="2" borderId="31" xfId="0" applyFont="1" applyFill="1" applyBorder="1" applyAlignment="1" applyProtection="1">
      <alignment vertical="center" wrapText="1"/>
      <protection locked="0"/>
    </xf>
    <xf numFmtId="0" fontId="28" fillId="2" borderId="2" xfId="0" applyFont="1" applyFill="1" applyBorder="1" applyAlignment="1" applyProtection="1">
      <alignment horizontal="center" vertical="center"/>
      <protection locked="0"/>
    </xf>
    <xf numFmtId="0" fontId="28" fillId="2" borderId="0" xfId="0" applyFont="1" applyFill="1" applyProtection="1">
      <protection locked="0"/>
    </xf>
    <xf numFmtId="0" fontId="28" fillId="2" borderId="36" xfId="0" applyFont="1" applyFill="1" applyBorder="1" applyAlignment="1" applyProtection="1">
      <alignment horizontal="center" vertical="center"/>
      <protection locked="0"/>
    </xf>
    <xf numFmtId="3" fontId="28" fillId="3" borderId="36" xfId="0" applyNumberFormat="1" applyFont="1" applyFill="1" applyBorder="1" applyAlignment="1" applyProtection="1">
      <alignment vertical="center"/>
      <protection locked="0"/>
    </xf>
    <xf numFmtId="0" fontId="7" fillId="2" borderId="2" xfId="0" applyFont="1" applyFill="1" applyBorder="1" applyProtection="1">
      <protection locked="0"/>
    </xf>
    <xf numFmtId="4" fontId="12" fillId="3" borderId="36" xfId="0" applyNumberFormat="1" applyFont="1" applyFill="1" applyBorder="1" applyAlignment="1" applyProtection="1">
      <alignment vertical="center" wrapText="1"/>
      <protection locked="0"/>
    </xf>
    <xf numFmtId="0" fontId="18" fillId="5" borderId="31" xfId="0" applyFont="1" applyFill="1" applyBorder="1" applyAlignment="1" applyProtection="1">
      <alignment horizontal="center" vertical="center"/>
      <protection locked="0"/>
    </xf>
    <xf numFmtId="0" fontId="0" fillId="2" borderId="0" xfId="0" applyFill="1" applyProtection="1">
      <protection locked="0"/>
    </xf>
    <xf numFmtId="0" fontId="0" fillId="6" borderId="0" xfId="0" applyFill="1" applyProtection="1">
      <protection locked="0"/>
    </xf>
    <xf numFmtId="0" fontId="12" fillId="2" borderId="0" xfId="0" applyFont="1" applyFill="1" applyProtection="1">
      <protection locked="0"/>
    </xf>
    <xf numFmtId="0" fontId="5" fillId="2" borderId="73" xfId="0" applyFont="1" applyFill="1" applyBorder="1" applyAlignment="1" applyProtection="1">
      <alignment vertical="center" wrapText="1"/>
      <protection locked="0"/>
    </xf>
    <xf numFmtId="3" fontId="10" fillId="2" borderId="73" xfId="0" applyNumberFormat="1" applyFont="1" applyFill="1" applyBorder="1" applyAlignment="1" applyProtection="1">
      <alignment vertical="center"/>
      <protection locked="0"/>
    </xf>
    <xf numFmtId="0" fontId="9" fillId="2" borderId="74" xfId="0" applyFont="1" applyFill="1" applyBorder="1" applyAlignment="1" applyProtection="1">
      <alignment vertical="center" wrapText="1"/>
      <protection locked="0"/>
    </xf>
    <xf numFmtId="3" fontId="10" fillId="2" borderId="74" xfId="0" applyNumberFormat="1" applyFont="1" applyFill="1" applyBorder="1" applyAlignment="1" applyProtection="1">
      <alignment vertical="center"/>
      <protection locked="0"/>
    </xf>
    <xf numFmtId="0" fontId="10" fillId="2" borderId="75" xfId="0" applyFont="1" applyFill="1" applyBorder="1" applyAlignment="1" applyProtection="1">
      <alignment vertical="center" wrapText="1"/>
      <protection locked="0"/>
    </xf>
    <xf numFmtId="3" fontId="10" fillId="3" borderId="75" xfId="0" applyNumberFormat="1" applyFont="1" applyFill="1" applyBorder="1" applyAlignment="1" applyProtection="1">
      <alignment vertical="center"/>
      <protection locked="0"/>
    </xf>
    <xf numFmtId="0" fontId="9" fillId="2" borderId="75" xfId="0" applyFont="1" applyFill="1" applyBorder="1" applyAlignment="1" applyProtection="1">
      <alignment vertical="center" wrapText="1"/>
      <protection locked="0"/>
    </xf>
    <xf numFmtId="3" fontId="10" fillId="2" borderId="76" xfId="0" applyNumberFormat="1" applyFont="1" applyFill="1" applyBorder="1" applyAlignment="1" applyProtection="1">
      <alignment vertical="center"/>
      <protection locked="0"/>
    </xf>
    <xf numFmtId="3" fontId="10" fillId="3" borderId="76" xfId="0" applyNumberFormat="1" applyFont="1" applyFill="1" applyBorder="1" applyAlignment="1" applyProtection="1">
      <alignment vertical="center"/>
      <protection locked="0"/>
    </xf>
    <xf numFmtId="0" fontId="9" fillId="2" borderId="76" xfId="0" applyFont="1" applyFill="1" applyBorder="1" applyAlignment="1" applyProtection="1">
      <alignment vertical="center" wrapText="1"/>
      <protection locked="0"/>
    </xf>
    <xf numFmtId="0" fontId="20" fillId="11" borderId="2" xfId="0" applyFont="1" applyFill="1" applyBorder="1" applyAlignment="1" applyProtection="1">
      <alignment vertical="center" wrapText="1"/>
      <protection locked="0"/>
    </xf>
    <xf numFmtId="0" fontId="5" fillId="2" borderId="74" xfId="0" applyFont="1" applyFill="1" applyBorder="1" applyAlignment="1" applyProtection="1">
      <alignment vertical="center" wrapText="1"/>
      <protection locked="0"/>
    </xf>
    <xf numFmtId="3" fontId="10" fillId="2" borderId="75" xfId="0" applyNumberFormat="1" applyFont="1" applyFill="1" applyBorder="1" applyAlignment="1" applyProtection="1">
      <alignment vertical="center"/>
      <protection locked="0"/>
    </xf>
    <xf numFmtId="0" fontId="10" fillId="2" borderId="76" xfId="0" applyFont="1" applyFill="1" applyBorder="1" applyAlignment="1" applyProtection="1">
      <alignment vertical="center" wrapText="1"/>
      <protection locked="0"/>
    </xf>
    <xf numFmtId="0" fontId="20" fillId="12" borderId="2" xfId="0" applyFont="1" applyFill="1" applyBorder="1" applyAlignment="1" applyProtection="1">
      <alignment vertical="center" wrapText="1"/>
      <protection locked="0"/>
    </xf>
    <xf numFmtId="0" fontId="10" fillId="2" borderId="74" xfId="0" applyFont="1" applyFill="1" applyBorder="1" applyAlignment="1" applyProtection="1">
      <alignment vertical="center" wrapText="1"/>
      <protection locked="0"/>
    </xf>
    <xf numFmtId="0" fontId="9" fillId="2" borderId="0" xfId="0" applyFont="1" applyFill="1" applyAlignment="1" applyProtection="1">
      <alignment vertical="center" wrapText="1"/>
      <protection locked="0"/>
    </xf>
    <xf numFmtId="3" fontId="5" fillId="2" borderId="0" xfId="0" applyNumberFormat="1" applyFont="1" applyFill="1" applyAlignment="1" applyProtection="1">
      <alignment vertical="center"/>
      <protection locked="0"/>
    </xf>
    <xf numFmtId="0" fontId="12" fillId="2" borderId="2" xfId="0" applyFont="1" applyFill="1" applyBorder="1" applyAlignment="1" applyProtection="1">
      <alignment horizontal="center" vertical="center" wrapText="1"/>
      <protection locked="0"/>
    </xf>
    <xf numFmtId="0" fontId="9" fillId="2" borderId="73" xfId="0" applyFont="1" applyFill="1" applyBorder="1" applyAlignment="1" applyProtection="1">
      <alignment vertical="center" wrapText="1"/>
      <protection locked="0"/>
    </xf>
    <xf numFmtId="3" fontId="10" fillId="3" borderId="66" xfId="0" applyNumberFormat="1" applyFont="1" applyFill="1" applyBorder="1" applyAlignment="1" applyProtection="1">
      <alignment vertical="center"/>
      <protection locked="0"/>
    </xf>
    <xf numFmtId="0" fontId="9" fillId="2" borderId="2" xfId="0" applyFont="1" applyFill="1" applyBorder="1" applyAlignment="1" applyProtection="1">
      <alignment vertical="center" wrapText="1"/>
      <protection locked="0"/>
    </xf>
    <xf numFmtId="0" fontId="10" fillId="2" borderId="56" xfId="0" applyFont="1" applyFill="1" applyBorder="1" applyAlignment="1" applyProtection="1">
      <alignment vertical="center" wrapText="1"/>
      <protection locked="0"/>
    </xf>
    <xf numFmtId="0" fontId="3" fillId="2" borderId="1" xfId="0" applyFont="1" applyFill="1" applyBorder="1" applyAlignment="1" applyProtection="1">
      <alignment vertical="center"/>
      <protection locked="0"/>
    </xf>
    <xf numFmtId="0" fontId="10" fillId="2" borderId="30" xfId="0" applyFont="1" applyFill="1" applyBorder="1" applyAlignment="1" applyProtection="1">
      <alignment horizontal="right" vertical="center" wrapText="1"/>
      <protection locked="0"/>
    </xf>
    <xf numFmtId="3" fontId="0" fillId="6" borderId="0" xfId="0" applyNumberFormat="1" applyFill="1" applyProtection="1">
      <protection locked="0"/>
    </xf>
    <xf numFmtId="166" fontId="5" fillId="2" borderId="0" xfId="0" applyNumberFormat="1" applyFont="1" applyFill="1" applyProtection="1">
      <protection locked="0"/>
    </xf>
    <xf numFmtId="0" fontId="3" fillId="2" borderId="0" xfId="0" applyFont="1" applyFill="1" applyAlignment="1">
      <alignment horizontal="right" vertical="center"/>
    </xf>
    <xf numFmtId="0" fontId="3" fillId="2" borderId="0" xfId="0" applyFont="1" applyFill="1"/>
    <xf numFmtId="0" fontId="3" fillId="6" borderId="0" xfId="0" applyFont="1" applyFill="1"/>
    <xf numFmtId="0" fontId="3" fillId="2" borderId="8" xfId="0" applyFont="1" applyFill="1" applyBorder="1"/>
    <xf numFmtId="0" fontId="5" fillId="2" borderId="9" xfId="0" applyFont="1" applyFill="1" applyBorder="1"/>
    <xf numFmtId="0" fontId="5" fillId="2" borderId="10" xfId="0" applyFont="1" applyFill="1" applyBorder="1"/>
    <xf numFmtId="0" fontId="3" fillId="2" borderId="10" xfId="0" applyFont="1" applyFill="1" applyBorder="1"/>
    <xf numFmtId="0" fontId="3" fillId="2" borderId="11" xfId="0" applyFont="1" applyFill="1" applyBorder="1"/>
    <xf numFmtId="0" fontId="3" fillId="2" borderId="0" xfId="0" applyFont="1" applyFill="1" applyAlignment="1">
      <alignment vertical="center"/>
    </xf>
    <xf numFmtId="0" fontId="6" fillId="2" borderId="0" xfId="0" applyFont="1" applyFill="1"/>
    <xf numFmtId="0" fontId="3" fillId="2" borderId="0" xfId="0" quotePrefix="1" applyFont="1" applyFill="1"/>
    <xf numFmtId="0" fontId="3" fillId="3" borderId="2" xfId="0" applyFont="1" applyFill="1" applyBorder="1"/>
    <xf numFmtId="0" fontId="5" fillId="2" borderId="0" xfId="0" applyFont="1" applyFill="1"/>
    <xf numFmtId="0" fontId="15" fillId="2" borderId="0" xfId="0" applyFont="1" applyFill="1"/>
    <xf numFmtId="0" fontId="3" fillId="2" borderId="0" xfId="0" applyFont="1" applyFill="1" applyAlignment="1">
      <alignment vertical="center" wrapText="1"/>
    </xf>
    <xf numFmtId="0" fontId="3" fillId="2" borderId="51" xfId="0" applyFont="1" applyFill="1" applyBorder="1"/>
    <xf numFmtId="0" fontId="3" fillId="2" borderId="49" xfId="0" applyFont="1" applyFill="1" applyBorder="1"/>
    <xf numFmtId="0" fontId="3" fillId="2" borderId="61" xfId="0" applyFont="1" applyFill="1" applyBorder="1"/>
    <xf numFmtId="0" fontId="3" fillId="2" borderId="32" xfId="0" applyFont="1" applyFill="1" applyBorder="1"/>
    <xf numFmtId="0" fontId="3" fillId="2" borderId="55" xfId="0" applyFont="1" applyFill="1" applyBorder="1"/>
    <xf numFmtId="0" fontId="3" fillId="6" borderId="0" xfId="0" applyFont="1" applyFill="1" applyAlignment="1">
      <alignment horizontal="right" vertical="center"/>
    </xf>
    <xf numFmtId="0" fontId="15" fillId="2" borderId="0" xfId="0" applyFont="1" applyFill="1" applyAlignment="1" applyProtection="1">
      <alignment horizontal="center" vertical="center"/>
      <protection locked="0"/>
    </xf>
    <xf numFmtId="14" fontId="8" fillId="5" borderId="2" xfId="0" applyNumberFormat="1" applyFont="1" applyFill="1" applyBorder="1" applyAlignment="1" applyProtection="1">
      <alignment horizontal="center" vertical="center"/>
      <protection locked="0"/>
    </xf>
    <xf numFmtId="1" fontId="8" fillId="5" borderId="2" xfId="0" applyNumberFormat="1" applyFont="1" applyFill="1" applyBorder="1" applyAlignment="1" applyProtection="1">
      <alignment horizontal="center" vertical="center"/>
      <protection locked="0"/>
    </xf>
    <xf numFmtId="0" fontId="17" fillId="5" borderId="2" xfId="0" applyFont="1" applyFill="1" applyBorder="1" applyAlignment="1" applyProtection="1">
      <alignment horizontal="center" vertical="center"/>
      <protection locked="0"/>
    </xf>
    <xf numFmtId="3" fontId="5" fillId="2" borderId="2" xfId="0" applyNumberFormat="1" applyFont="1" applyFill="1" applyBorder="1" applyAlignment="1" applyProtection="1">
      <alignment vertical="center"/>
      <protection locked="0"/>
    </xf>
    <xf numFmtId="3" fontId="5" fillId="2" borderId="37" xfId="0" applyNumberFormat="1" applyFont="1" applyFill="1" applyBorder="1" applyAlignment="1" applyProtection="1">
      <alignment horizontal="center" vertical="center"/>
      <protection locked="0"/>
    </xf>
    <xf numFmtId="0" fontId="5" fillId="2" borderId="4" xfId="0" applyFont="1" applyFill="1" applyBorder="1"/>
    <xf numFmtId="0" fontId="5" fillId="2" borderId="5" xfId="0" applyFont="1" applyFill="1" applyBorder="1"/>
    <xf numFmtId="0" fontId="3" fillId="2" borderId="5" xfId="0" applyFont="1" applyFill="1" applyBorder="1"/>
    <xf numFmtId="0" fontId="3" fillId="2" borderId="6" xfId="0" applyFont="1" applyFill="1" applyBorder="1"/>
    <xf numFmtId="0" fontId="5" fillId="2" borderId="7" xfId="0" applyFont="1" applyFill="1" applyBorder="1"/>
    <xf numFmtId="0" fontId="8" fillId="5" borderId="2" xfId="0" applyFont="1" applyFill="1" applyBorder="1" applyAlignment="1">
      <alignment horizontal="center" vertical="center"/>
    </xf>
    <xf numFmtId="0" fontId="18" fillId="5" borderId="2" xfId="0" applyFont="1" applyFill="1" applyBorder="1" applyAlignment="1">
      <alignment horizontal="center" vertical="center"/>
    </xf>
    <xf numFmtId="0" fontId="16" fillId="5" borderId="2" xfId="0" applyFont="1" applyFill="1" applyBorder="1"/>
    <xf numFmtId="0" fontId="8" fillId="5" borderId="2" xfId="0" applyFont="1" applyFill="1" applyBorder="1"/>
    <xf numFmtId="14" fontId="8" fillId="5" borderId="2" xfId="0" applyNumberFormat="1" applyFont="1" applyFill="1" applyBorder="1" applyAlignment="1">
      <alignment horizontal="center" vertical="center"/>
    </xf>
    <xf numFmtId="1" fontId="8" fillId="5" borderId="2" xfId="0" applyNumberFormat="1" applyFont="1" applyFill="1" applyBorder="1" applyAlignment="1">
      <alignment horizontal="center" vertical="center"/>
    </xf>
    <xf numFmtId="0" fontId="17" fillId="5" borderId="2" xfId="0" applyFont="1" applyFill="1" applyBorder="1" applyAlignment="1">
      <alignment horizontal="center" vertical="center"/>
    </xf>
    <xf numFmtId="1" fontId="17" fillId="5" borderId="2" xfId="0" applyNumberFormat="1" applyFont="1" applyFill="1" applyBorder="1" applyAlignment="1">
      <alignment horizontal="center" vertical="center"/>
    </xf>
    <xf numFmtId="165" fontId="7" fillId="2" borderId="36" xfId="0" applyNumberFormat="1" applyFont="1" applyFill="1" applyBorder="1" applyAlignment="1">
      <alignment horizontal="center" vertical="center"/>
    </xf>
    <xf numFmtId="3" fontId="5" fillId="2" borderId="2" xfId="0" applyNumberFormat="1" applyFont="1" applyFill="1" applyBorder="1" applyAlignment="1">
      <alignment vertical="center"/>
    </xf>
    <xf numFmtId="3" fontId="3" fillId="2" borderId="36" xfId="0" applyNumberFormat="1" applyFont="1" applyFill="1" applyBorder="1" applyAlignment="1">
      <alignment vertical="center"/>
    </xf>
    <xf numFmtId="3" fontId="3" fillId="2" borderId="36" xfId="0" applyNumberFormat="1" applyFont="1" applyFill="1" applyBorder="1" applyAlignment="1">
      <alignment horizontal="center" vertical="center"/>
    </xf>
    <xf numFmtId="0" fontId="0" fillId="6" borderId="0" xfId="0" applyFill="1"/>
    <xf numFmtId="3" fontId="9" fillId="2" borderId="76" xfId="0" applyNumberFormat="1" applyFont="1" applyFill="1" applyBorder="1" applyAlignment="1">
      <alignment vertical="center"/>
    </xf>
    <xf numFmtId="3" fontId="9" fillId="2" borderId="66" xfId="0" applyNumberFormat="1" applyFont="1" applyFill="1" applyBorder="1" applyAlignment="1">
      <alignment vertical="center"/>
    </xf>
    <xf numFmtId="3" fontId="5" fillId="11" borderId="2" xfId="0" applyNumberFormat="1" applyFont="1" applyFill="1" applyBorder="1" applyAlignment="1">
      <alignment vertical="center"/>
    </xf>
    <xf numFmtId="3" fontId="9" fillId="2" borderId="75" xfId="0" applyNumberFormat="1" applyFont="1" applyFill="1" applyBorder="1" applyAlignment="1">
      <alignment vertical="center"/>
    </xf>
    <xf numFmtId="3" fontId="5" fillId="2" borderId="75" xfId="0" applyNumberFormat="1" applyFont="1" applyFill="1" applyBorder="1" applyAlignment="1">
      <alignment vertical="center"/>
    </xf>
    <xf numFmtId="0" fontId="5" fillId="2" borderId="2" xfId="0" applyFont="1" applyFill="1" applyBorder="1" applyAlignment="1">
      <alignment horizontal="center"/>
    </xf>
    <xf numFmtId="3" fontId="9" fillId="2" borderId="73" xfId="0" applyNumberFormat="1" applyFont="1" applyFill="1" applyBorder="1" applyAlignment="1">
      <alignment vertical="center"/>
    </xf>
    <xf numFmtId="0" fontId="0" fillId="2" borderId="0" xfId="0" applyFill="1"/>
    <xf numFmtId="0" fontId="5" fillId="2" borderId="6" xfId="0" applyFont="1" applyFill="1" applyBorder="1"/>
    <xf numFmtId="0" fontId="0" fillId="2" borderId="5" xfId="0" applyFill="1" applyBorder="1"/>
    <xf numFmtId="0" fontId="0" fillId="2" borderId="6" xfId="0" applyFill="1" applyBorder="1"/>
    <xf numFmtId="0" fontId="0" fillId="2" borderId="8" xfId="0" applyFill="1" applyBorder="1"/>
    <xf numFmtId="0" fontId="0" fillId="2" borderId="10" xfId="0" applyFill="1" applyBorder="1"/>
    <xf numFmtId="0" fontId="0" fillId="2" borderId="11" xfId="0" applyFill="1" applyBorder="1"/>
    <xf numFmtId="0" fontId="3" fillId="2" borderId="0" xfId="0" applyFont="1" applyFill="1" applyAlignment="1">
      <alignment horizontal="left" vertical="top" wrapText="1"/>
    </xf>
    <xf numFmtId="0" fontId="2" fillId="2" borderId="0" xfId="0" applyFont="1" applyFill="1" applyAlignment="1">
      <alignment horizontal="left" vertical="top" wrapText="1"/>
    </xf>
    <xf numFmtId="0" fontId="3" fillId="2" borderId="0" xfId="0" applyFont="1" applyFill="1" applyAlignment="1">
      <alignment vertical="top" wrapText="1"/>
    </xf>
    <xf numFmtId="0" fontId="2" fillId="9" borderId="29" xfId="0" applyFont="1" applyFill="1" applyBorder="1" applyAlignment="1">
      <alignment vertical="top" wrapText="1"/>
    </xf>
    <xf numFmtId="0" fontId="2" fillId="2" borderId="51" xfId="0" applyFont="1" applyFill="1" applyBorder="1" applyAlignment="1">
      <alignment vertical="top" wrapText="1"/>
    </xf>
    <xf numFmtId="0" fontId="2" fillId="2" borderId="49" xfId="0" applyFont="1" applyFill="1" applyBorder="1" applyAlignment="1">
      <alignment horizontal="left" vertical="top" wrapText="1"/>
    </xf>
    <xf numFmtId="0" fontId="10" fillId="2" borderId="51" xfId="0" applyFont="1" applyFill="1" applyBorder="1" applyAlignment="1">
      <alignment vertical="top" wrapText="1"/>
    </xf>
    <xf numFmtId="3" fontId="10" fillId="2" borderId="49" xfId="0" applyNumberFormat="1" applyFont="1" applyFill="1" applyBorder="1" applyAlignment="1">
      <alignment horizontal="right" vertical="center" wrapText="1"/>
    </xf>
    <xf numFmtId="4" fontId="2" fillId="2" borderId="0" xfId="0" applyNumberFormat="1" applyFont="1" applyFill="1" applyAlignment="1">
      <alignment horizontal="left" vertical="top" wrapText="1"/>
    </xf>
    <xf numFmtId="3" fontId="2" fillId="2" borderId="49" xfId="0" applyNumberFormat="1" applyFont="1" applyFill="1" applyBorder="1" applyAlignment="1">
      <alignment horizontal="right" vertical="center" wrapText="1"/>
    </xf>
    <xf numFmtId="4" fontId="2" fillId="2" borderId="49" xfId="0" applyNumberFormat="1" applyFont="1" applyFill="1" applyBorder="1" applyAlignment="1">
      <alignment horizontal="right" vertical="center" wrapText="1"/>
    </xf>
    <xf numFmtId="0" fontId="2" fillId="2" borderId="3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0" xfId="0" applyFont="1" applyFill="1" applyAlignment="1">
      <alignment horizontal="center" vertical="top" wrapText="1"/>
    </xf>
    <xf numFmtId="0" fontId="2" fillId="2" borderId="49" xfId="0" applyFont="1" applyFill="1" applyBorder="1" applyAlignment="1">
      <alignment horizontal="center" vertical="top" wrapText="1"/>
    </xf>
    <xf numFmtId="4" fontId="2" fillId="2" borderId="0" xfId="0" applyNumberFormat="1" applyFont="1" applyFill="1" applyAlignment="1">
      <alignment horizontal="left" vertical="center"/>
    </xf>
    <xf numFmtId="4" fontId="2" fillId="2" borderId="49" xfId="0" applyNumberFormat="1" applyFont="1" applyFill="1" applyBorder="1" applyAlignment="1">
      <alignment horizontal="center" vertical="center" wrapText="1"/>
    </xf>
    <xf numFmtId="0" fontId="3" fillId="2" borderId="51" xfId="0" applyFont="1" applyFill="1" applyBorder="1" applyAlignment="1">
      <alignment vertical="top" wrapText="1"/>
    </xf>
    <xf numFmtId="0" fontId="2" fillId="2" borderId="34" xfId="0" applyFont="1" applyFill="1" applyBorder="1" applyAlignment="1">
      <alignment horizontal="center" vertical="center" wrapText="1"/>
    </xf>
    <xf numFmtId="0" fontId="3" fillId="2" borderId="32" xfId="0" applyFont="1" applyFill="1" applyBorder="1" applyAlignment="1">
      <alignment vertical="top" wrapText="1"/>
    </xf>
    <xf numFmtId="0" fontId="3" fillId="2" borderId="55" xfId="0" applyFont="1" applyFill="1" applyBorder="1" applyAlignment="1">
      <alignment vertical="top" wrapText="1"/>
    </xf>
    <xf numFmtId="0" fontId="2" fillId="2" borderId="50" xfId="0" applyFont="1" applyFill="1" applyBorder="1" applyAlignment="1">
      <alignment vertical="top" wrapText="1"/>
    </xf>
    <xf numFmtId="0" fontId="2" fillId="2" borderId="44" xfId="0" applyFont="1" applyFill="1" applyBorder="1" applyAlignment="1">
      <alignment horizontal="left" vertical="top" wrapText="1"/>
    </xf>
    <xf numFmtId="0" fontId="2" fillId="2" borderId="56" xfId="0" applyFont="1" applyFill="1" applyBorder="1" applyAlignment="1">
      <alignment horizontal="left" vertical="top" wrapText="1"/>
    </xf>
    <xf numFmtId="0" fontId="5" fillId="2" borderId="22" xfId="0" applyFont="1" applyFill="1" applyBorder="1" applyAlignment="1" applyProtection="1">
      <alignment horizontal="center" vertical="center"/>
      <protection locked="0"/>
    </xf>
    <xf numFmtId="4" fontId="5" fillId="2" borderId="2" xfId="0" applyNumberFormat="1" applyFont="1" applyFill="1" applyBorder="1" applyAlignment="1" applyProtection="1">
      <alignment vertical="center"/>
      <protection locked="0"/>
    </xf>
    <xf numFmtId="0" fontId="5" fillId="2" borderId="17" xfId="0" applyFont="1" applyFill="1" applyBorder="1" applyAlignment="1" applyProtection="1">
      <alignment horizontal="center" vertical="center"/>
      <protection locked="0"/>
    </xf>
    <xf numFmtId="0" fontId="5" fillId="2" borderId="23" xfId="0" applyFont="1" applyFill="1" applyBorder="1" applyAlignment="1" applyProtection="1">
      <alignment horizontal="center" vertical="center"/>
      <protection locked="0"/>
    </xf>
    <xf numFmtId="4" fontId="2" fillId="2" borderId="2" xfId="2" applyNumberFormat="1" applyFont="1" applyFill="1" applyBorder="1" applyAlignment="1" applyProtection="1">
      <alignment horizontal="right" vertical="center"/>
      <protection locked="0"/>
    </xf>
    <xf numFmtId="4" fontId="5" fillId="2" borderId="64" xfId="0" applyNumberFormat="1" applyFont="1" applyFill="1" applyBorder="1" applyAlignment="1" applyProtection="1">
      <alignment vertical="center"/>
      <protection locked="0"/>
    </xf>
    <xf numFmtId="4" fontId="5" fillId="2" borderId="30" xfId="0" applyNumberFormat="1" applyFont="1" applyFill="1" applyBorder="1" applyAlignment="1" applyProtection="1">
      <alignment vertical="center"/>
      <protection locked="0"/>
    </xf>
    <xf numFmtId="4" fontId="5" fillId="2" borderId="31" xfId="0" applyNumberFormat="1" applyFont="1" applyFill="1" applyBorder="1" applyAlignment="1" applyProtection="1">
      <alignment vertical="center"/>
      <protection locked="0"/>
    </xf>
    <xf numFmtId="4" fontId="22" fillId="2" borderId="21" xfId="2" applyNumberFormat="1" applyFont="1" applyFill="1" applyBorder="1" applyAlignment="1" applyProtection="1">
      <alignment horizontal="right" vertical="center"/>
      <protection locked="0"/>
    </xf>
    <xf numFmtId="0" fontId="5" fillId="2" borderId="24" xfId="0" applyFont="1" applyFill="1" applyBorder="1" applyAlignment="1" applyProtection="1">
      <alignment horizontal="center" vertical="center"/>
      <protection locked="0"/>
    </xf>
    <xf numFmtId="0" fontId="3" fillId="4" borderId="0" xfId="0" applyFont="1" applyFill="1"/>
    <xf numFmtId="4" fontId="4" fillId="2" borderId="2" xfId="2" applyNumberFormat="1" applyFont="1" applyFill="1" applyBorder="1" applyAlignment="1">
      <alignment horizontal="right" vertical="center"/>
    </xf>
    <xf numFmtId="4" fontId="4" fillId="2" borderId="17" xfId="2" applyNumberFormat="1" applyFont="1" applyFill="1" applyBorder="1" applyAlignment="1">
      <alignment horizontal="right" vertical="center"/>
    </xf>
    <xf numFmtId="4" fontId="2" fillId="2" borderId="2" xfId="2" applyNumberFormat="1" applyFont="1" applyFill="1" applyBorder="1" applyAlignment="1">
      <alignment horizontal="right" vertical="center"/>
    </xf>
    <xf numFmtId="4" fontId="2" fillId="2" borderId="17" xfId="2" applyNumberFormat="1" applyFont="1" applyFill="1" applyBorder="1" applyAlignment="1">
      <alignment horizontal="right" vertical="center"/>
    </xf>
    <xf numFmtId="4" fontId="11" fillId="2" borderId="2" xfId="2" applyNumberFormat="1" applyFont="1" applyFill="1" applyBorder="1" applyAlignment="1">
      <alignment horizontal="right" vertical="center"/>
    </xf>
    <xf numFmtId="4" fontId="11" fillId="2" borderId="17" xfId="2" applyNumberFormat="1" applyFont="1" applyFill="1" applyBorder="1" applyAlignment="1">
      <alignment horizontal="right" vertical="center"/>
    </xf>
    <xf numFmtId="4" fontId="22" fillId="2" borderId="21" xfId="2" applyNumberFormat="1" applyFont="1" applyFill="1" applyBorder="1" applyAlignment="1">
      <alignment horizontal="right" vertical="center"/>
    </xf>
    <xf numFmtId="4" fontId="22" fillId="2" borderId="68" xfId="2" applyNumberFormat="1" applyFont="1" applyFill="1" applyBorder="1" applyAlignment="1">
      <alignment horizontal="right" vertical="center"/>
    </xf>
    <xf numFmtId="4" fontId="5" fillId="0" borderId="17" xfId="2" applyNumberFormat="1" applyFont="1" applyBorder="1" applyAlignment="1">
      <alignment horizontal="right" vertical="center"/>
    </xf>
    <xf numFmtId="4" fontId="3" fillId="0" borderId="17" xfId="2" applyNumberFormat="1" applyFont="1" applyBorder="1" applyAlignment="1">
      <alignment horizontal="right" vertical="center"/>
    </xf>
    <xf numFmtId="4" fontId="3" fillId="2" borderId="17" xfId="2" applyNumberFormat="1" applyFont="1" applyFill="1" applyBorder="1" applyAlignment="1">
      <alignment horizontal="right" vertical="center"/>
    </xf>
    <xf numFmtId="4" fontId="5" fillId="2" borderId="28" xfId="2" applyNumberFormat="1" applyFont="1" applyFill="1" applyBorder="1" applyAlignment="1">
      <alignment horizontal="right" vertical="center"/>
    </xf>
    <xf numFmtId="0" fontId="5" fillId="2" borderId="67" xfId="0" applyFont="1" applyFill="1" applyBorder="1" applyAlignment="1">
      <alignment horizontal="center" vertical="center"/>
    </xf>
    <xf numFmtId="4" fontId="5" fillId="2" borderId="2" xfId="0" applyNumberFormat="1" applyFont="1" applyFill="1" applyBorder="1" applyAlignment="1">
      <alignment vertical="center"/>
    </xf>
    <xf numFmtId="0" fontId="5" fillId="2" borderId="17" xfId="0" applyFont="1" applyFill="1" applyBorder="1" applyAlignment="1">
      <alignment horizontal="center" vertical="center"/>
    </xf>
    <xf numFmtId="4" fontId="20" fillId="2" borderId="18" xfId="0" applyNumberFormat="1" applyFont="1" applyFill="1" applyBorder="1" applyAlignment="1">
      <alignment horizontal="center" vertical="center"/>
    </xf>
    <xf numFmtId="0" fontId="5" fillId="2" borderId="28" xfId="0" applyFont="1" applyFill="1" applyBorder="1" applyAlignment="1">
      <alignment horizontal="center" vertical="center"/>
    </xf>
    <xf numFmtId="3" fontId="3" fillId="0" borderId="36" xfId="0" applyNumberFormat="1" applyFont="1" applyBorder="1" applyAlignment="1">
      <alignment vertical="center"/>
    </xf>
    <xf numFmtId="3" fontId="5" fillId="2" borderId="36" xfId="0" applyNumberFormat="1" applyFont="1" applyFill="1" applyBorder="1" applyAlignment="1">
      <alignment vertical="center"/>
    </xf>
    <xf numFmtId="4" fontId="5" fillId="2" borderId="36" xfId="0" applyNumberFormat="1" applyFont="1" applyFill="1" applyBorder="1" applyAlignment="1">
      <alignment vertical="center"/>
    </xf>
    <xf numFmtId="3" fontId="5" fillId="2" borderId="36" xfId="0" applyNumberFormat="1" applyFont="1" applyFill="1" applyBorder="1"/>
    <xf numFmtId="3" fontId="3" fillId="2" borderId="36" xfId="0" applyNumberFormat="1" applyFont="1" applyFill="1" applyBorder="1"/>
    <xf numFmtId="3" fontId="3" fillId="0" borderId="36" xfId="0" applyNumberFormat="1" applyFont="1" applyBorder="1" applyAlignment="1">
      <alignment horizontal="center" vertical="center"/>
    </xf>
    <xf numFmtId="0" fontId="3" fillId="6" borderId="0" xfId="0" applyFont="1" applyFill="1" applyAlignment="1">
      <alignment vertical="center" wrapText="1"/>
    </xf>
    <xf numFmtId="0" fontId="15" fillId="2" borderId="2" xfId="0" applyFont="1" applyFill="1" applyBorder="1" applyAlignment="1">
      <alignment horizontal="center" vertical="center" wrapText="1"/>
    </xf>
    <xf numFmtId="0" fontId="3" fillId="2" borderId="18" xfId="0" applyFont="1" applyFill="1" applyBorder="1" applyAlignment="1">
      <alignment horizontal="center"/>
    </xf>
    <xf numFmtId="0" fontId="3" fillId="2" borderId="2" xfId="0" applyFont="1" applyFill="1" applyBorder="1" applyAlignment="1">
      <alignment vertical="center" wrapText="1"/>
    </xf>
    <xf numFmtId="0" fontId="12"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10" fontId="5" fillId="2" borderId="2" xfId="1" applyNumberFormat="1" applyFont="1" applyFill="1" applyBorder="1" applyAlignment="1" applyProtection="1">
      <alignment horizontal="center" vertical="center"/>
    </xf>
    <xf numFmtId="0" fontId="5" fillId="2" borderId="2" xfId="0" applyFont="1" applyFill="1" applyBorder="1" applyAlignment="1">
      <alignment horizontal="center" vertical="center" wrapText="1"/>
    </xf>
    <xf numFmtId="10" fontId="5" fillId="2" borderId="2" xfId="1" applyNumberFormat="1" applyFont="1" applyFill="1" applyBorder="1" applyAlignment="1" applyProtection="1">
      <alignment horizontal="center" vertical="center" wrapText="1"/>
    </xf>
    <xf numFmtId="3" fontId="2" fillId="2" borderId="0" xfId="0" applyNumberFormat="1" applyFont="1" applyFill="1" applyAlignment="1">
      <alignment vertical="top" wrapText="1"/>
    </xf>
    <xf numFmtId="4" fontId="2" fillId="2" borderId="0" xfId="0" applyNumberFormat="1" applyFont="1" applyFill="1" applyAlignment="1">
      <alignment horizontal="right" vertical="top"/>
    </xf>
    <xf numFmtId="3" fontId="2" fillId="0" borderId="36" xfId="0" applyNumberFormat="1" applyFont="1" applyBorder="1" applyAlignment="1">
      <alignment horizontal="center" vertical="center" wrapText="1"/>
    </xf>
    <xf numFmtId="3" fontId="5" fillId="2" borderId="37" xfId="0" applyNumberFormat="1" applyFont="1" applyFill="1" applyBorder="1" applyAlignment="1">
      <alignment vertical="center"/>
    </xf>
    <xf numFmtId="3" fontId="5" fillId="2" borderId="63" xfId="0" applyNumberFormat="1" applyFont="1" applyFill="1" applyBorder="1" applyAlignment="1">
      <alignment vertical="center"/>
    </xf>
    <xf numFmtId="4" fontId="2" fillId="2" borderId="36" xfId="0" applyNumberFormat="1" applyFont="1" applyFill="1" applyBorder="1" applyAlignment="1">
      <alignment horizontal="right" vertical="top"/>
    </xf>
    <xf numFmtId="3" fontId="3" fillId="2" borderId="37" xfId="0" applyNumberFormat="1" applyFont="1" applyFill="1" applyBorder="1" applyAlignment="1">
      <alignment vertical="center"/>
    </xf>
    <xf numFmtId="0" fontId="5" fillId="2" borderId="7" xfId="0" applyFont="1" applyFill="1" applyBorder="1" applyAlignment="1">
      <alignment horizontal="left"/>
    </xf>
    <xf numFmtId="0" fontId="5" fillId="2" borderId="0" xfId="0" applyFont="1" applyFill="1" applyAlignment="1">
      <alignment horizontal="left"/>
    </xf>
    <xf numFmtId="0" fontId="5" fillId="2" borderId="7"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8" xfId="0" applyFont="1" applyFill="1" applyBorder="1" applyAlignment="1">
      <alignment horizontal="left" vertical="center" wrapText="1"/>
    </xf>
    <xf numFmtId="0" fontId="5" fillId="2" borderId="4" xfId="0" applyFont="1" applyFill="1" applyBorder="1" applyAlignment="1">
      <alignment horizontal="left"/>
    </xf>
    <xf numFmtId="0" fontId="5" fillId="2" borderId="5" xfId="0" applyFont="1" applyFill="1" applyBorder="1" applyAlignment="1">
      <alignment horizontal="left"/>
    </xf>
    <xf numFmtId="0" fontId="5" fillId="2" borderId="6" xfId="0" applyFont="1" applyFill="1" applyBorder="1" applyAlignment="1">
      <alignment horizontal="left"/>
    </xf>
    <xf numFmtId="0" fontId="3" fillId="2" borderId="2" xfId="0" applyFont="1" applyFill="1" applyBorder="1" applyAlignment="1">
      <alignment horizontal="left" vertical="center" wrapText="1"/>
    </xf>
    <xf numFmtId="0" fontId="3" fillId="2" borderId="50" xfId="0" applyFont="1" applyFill="1" applyBorder="1" applyAlignment="1">
      <alignment horizontal="left" wrapText="1"/>
    </xf>
    <xf numFmtId="0" fontId="3" fillId="2" borderId="44" xfId="0" applyFont="1" applyFill="1" applyBorder="1" applyAlignment="1">
      <alignment horizontal="left" wrapText="1"/>
    </xf>
    <xf numFmtId="0" fontId="3" fillId="2" borderId="56" xfId="0" applyFont="1" applyFill="1" applyBorder="1" applyAlignment="1">
      <alignment horizontal="left" wrapText="1"/>
    </xf>
    <xf numFmtId="0" fontId="6" fillId="2" borderId="50" xfId="0" applyFont="1" applyFill="1" applyBorder="1" applyAlignment="1">
      <alignment horizontal="left" vertical="center" wrapText="1"/>
    </xf>
    <xf numFmtId="0" fontId="6" fillId="2" borderId="44" xfId="0" applyFont="1" applyFill="1" applyBorder="1" applyAlignment="1">
      <alignment horizontal="left" vertical="center" wrapText="1"/>
    </xf>
    <xf numFmtId="0" fontId="6" fillId="2" borderId="56" xfId="0" applyFont="1" applyFill="1" applyBorder="1" applyAlignment="1">
      <alignment horizontal="left" vertical="center" wrapText="1"/>
    </xf>
    <xf numFmtId="0" fontId="6" fillId="2" borderId="51"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49" xfId="0" applyFont="1" applyFill="1" applyBorder="1" applyAlignment="1">
      <alignment horizontal="left" vertical="center" wrapText="1"/>
    </xf>
    <xf numFmtId="0" fontId="6" fillId="2" borderId="61" xfId="0" applyFont="1" applyFill="1" applyBorder="1" applyAlignment="1">
      <alignment horizontal="left" vertical="center" wrapText="1"/>
    </xf>
    <xf numFmtId="0" fontId="6" fillId="2" borderId="32" xfId="0" applyFont="1" applyFill="1" applyBorder="1" applyAlignment="1">
      <alignment horizontal="left" vertical="center" wrapText="1"/>
    </xf>
    <xf numFmtId="0" fontId="6" fillId="2" borderId="55" xfId="0" applyFont="1" applyFill="1" applyBorder="1" applyAlignment="1">
      <alignment horizontal="left" vertical="center" wrapText="1"/>
    </xf>
    <xf numFmtId="0" fontId="3" fillId="2" borderId="50"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2" borderId="56" xfId="0" applyFont="1" applyFill="1" applyBorder="1" applyAlignment="1">
      <alignment horizontal="left" vertical="center" wrapText="1"/>
    </xf>
    <xf numFmtId="0" fontId="3" fillId="2" borderId="61"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55" xfId="0" applyFont="1" applyFill="1" applyBorder="1" applyAlignment="1">
      <alignment horizontal="left" vertical="center" wrapText="1"/>
    </xf>
    <xf numFmtId="0" fontId="3" fillId="2" borderId="51"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49" xfId="0" applyFont="1" applyFill="1" applyBorder="1" applyAlignment="1">
      <alignment horizontal="left" vertical="center" wrapText="1"/>
    </xf>
    <xf numFmtId="0" fontId="5" fillId="2" borderId="7" xfId="0" applyFont="1" applyFill="1" applyBorder="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2" borderId="8" xfId="0" applyFont="1" applyFill="1" applyBorder="1" applyAlignment="1" applyProtection="1">
      <alignment horizontal="left" vertical="center" wrapText="1"/>
      <protection locked="0"/>
    </xf>
    <xf numFmtId="0" fontId="5" fillId="7" borderId="29" xfId="0" applyFont="1" applyFill="1" applyBorder="1" applyAlignment="1" applyProtection="1">
      <alignment horizontal="left" vertical="center" wrapText="1"/>
      <protection locked="0"/>
    </xf>
    <xf numFmtId="0" fontId="5" fillId="7" borderId="30" xfId="0" applyFont="1" applyFill="1" applyBorder="1" applyAlignment="1" applyProtection="1">
      <alignment horizontal="left" vertical="center" wrapText="1"/>
      <protection locked="0"/>
    </xf>
    <xf numFmtId="0" fontId="5" fillId="7" borderId="31" xfId="0" applyFont="1" applyFill="1" applyBorder="1" applyAlignment="1" applyProtection="1">
      <alignment horizontal="left" vertical="center" wrapText="1"/>
      <protection locked="0"/>
    </xf>
    <xf numFmtId="0" fontId="5" fillId="2" borderId="29" xfId="0" applyFont="1" applyFill="1" applyBorder="1" applyAlignment="1" applyProtection="1">
      <alignment horizontal="center" vertical="center"/>
      <protection locked="0"/>
    </xf>
    <xf numFmtId="0" fontId="5" fillId="2" borderId="30" xfId="0" applyFont="1" applyFill="1" applyBorder="1" applyAlignment="1" applyProtection="1">
      <alignment horizontal="center" vertical="center"/>
      <protection locked="0"/>
    </xf>
    <xf numFmtId="0" fontId="5" fillId="2" borderId="31" xfId="0" applyFont="1" applyFill="1" applyBorder="1" applyAlignment="1" applyProtection="1">
      <alignment horizontal="center" vertical="center"/>
      <protection locked="0"/>
    </xf>
    <xf numFmtId="0" fontId="18" fillId="5" borderId="29" xfId="0" applyFont="1" applyFill="1" applyBorder="1" applyAlignment="1">
      <alignment horizontal="center" vertical="center"/>
    </xf>
    <xf numFmtId="0" fontId="18" fillId="5" borderId="30" xfId="0" applyFont="1" applyFill="1" applyBorder="1" applyAlignment="1">
      <alignment horizontal="center" vertical="center"/>
    </xf>
    <xf numFmtId="0" fontId="18" fillId="5" borderId="31" xfId="0" applyFont="1" applyFill="1" applyBorder="1" applyAlignment="1">
      <alignment horizontal="center" vertical="center"/>
    </xf>
    <xf numFmtId="0" fontId="5" fillId="3" borderId="39" xfId="0" applyFont="1" applyFill="1" applyBorder="1" applyAlignment="1" applyProtection="1">
      <alignment horizontal="center" vertical="center"/>
      <protection locked="0"/>
    </xf>
    <xf numFmtId="0" fontId="5" fillId="3" borderId="41" xfId="0" applyFont="1" applyFill="1" applyBorder="1" applyAlignment="1" applyProtection="1">
      <alignment horizontal="center" vertical="center"/>
      <protection locked="0"/>
    </xf>
    <xf numFmtId="0" fontId="5" fillId="3" borderId="40" xfId="0" applyFont="1" applyFill="1" applyBorder="1" applyAlignment="1" applyProtection="1">
      <alignment horizontal="center" vertical="center"/>
      <protection locked="0"/>
    </xf>
    <xf numFmtId="0" fontId="3" fillId="3" borderId="39" xfId="0" applyFont="1" applyFill="1" applyBorder="1" applyAlignment="1" applyProtection="1">
      <alignment horizontal="center" vertical="center"/>
      <protection locked="0"/>
    </xf>
    <xf numFmtId="0" fontId="3" fillId="3" borderId="41" xfId="0" applyFont="1" applyFill="1" applyBorder="1" applyAlignment="1" applyProtection="1">
      <alignment horizontal="center" vertical="center"/>
      <protection locked="0"/>
    </xf>
    <xf numFmtId="0" fontId="3" fillId="3" borderId="40" xfId="0" applyFont="1" applyFill="1" applyBorder="1" applyAlignment="1" applyProtection="1">
      <alignment horizontal="center" vertical="center"/>
      <protection locked="0"/>
    </xf>
    <xf numFmtId="0" fontId="21" fillId="2" borderId="0" xfId="0" applyFont="1" applyFill="1" applyAlignment="1" applyProtection="1">
      <alignment horizontal="left" vertical="center" wrapText="1"/>
      <protection locked="0"/>
    </xf>
    <xf numFmtId="0" fontId="2" fillId="2" borderId="47"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54" xfId="0" applyFont="1" applyFill="1" applyBorder="1" applyAlignment="1">
      <alignment horizontal="center" vertical="center" wrapText="1"/>
    </xf>
    <xf numFmtId="0" fontId="2" fillId="9" borderId="30" xfId="0" applyFont="1" applyFill="1" applyBorder="1" applyAlignment="1">
      <alignment horizontal="left" vertical="top" wrapText="1"/>
    </xf>
    <xf numFmtId="0" fontId="2" fillId="9" borderId="31" xfId="0" applyFont="1" applyFill="1" applyBorder="1" applyAlignment="1">
      <alignment horizontal="left" vertical="top" wrapText="1"/>
    </xf>
    <xf numFmtId="0" fontId="10" fillId="2" borderId="0" xfId="0" applyFont="1" applyFill="1" applyAlignment="1">
      <alignment horizontal="left" vertical="top" wrapText="1"/>
    </xf>
    <xf numFmtId="0" fontId="2" fillId="2" borderId="45"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2" fillId="2" borderId="52" xfId="0" applyFont="1" applyFill="1" applyBorder="1" applyAlignment="1">
      <alignment horizontal="center" vertical="center" wrapText="1"/>
    </xf>
    <xf numFmtId="4" fontId="10" fillId="2" borderId="0" xfId="0" applyNumberFormat="1" applyFont="1" applyFill="1" applyAlignment="1">
      <alignment horizontal="left" vertical="top" wrapText="1"/>
    </xf>
    <xf numFmtId="0" fontId="10" fillId="2" borderId="60" xfId="0" applyFont="1" applyFill="1" applyBorder="1" applyAlignment="1">
      <alignment horizontal="left" vertical="top" wrapText="1"/>
    </xf>
    <xf numFmtId="0" fontId="10" fillId="2" borderId="59" xfId="0" applyFont="1" applyFill="1" applyBorder="1" applyAlignment="1">
      <alignment horizontal="left" vertical="top" wrapText="1"/>
    </xf>
    <xf numFmtId="4" fontId="2" fillId="2" borderId="53" xfId="0" applyNumberFormat="1" applyFont="1" applyFill="1" applyBorder="1" applyAlignment="1">
      <alignment horizontal="center" vertical="center" wrapText="1"/>
    </xf>
    <xf numFmtId="4" fontId="2" fillId="2" borderId="57" xfId="0" applyNumberFormat="1" applyFont="1" applyFill="1" applyBorder="1" applyAlignment="1">
      <alignment horizontal="center" vertical="center" wrapText="1"/>
    </xf>
    <xf numFmtId="4" fontId="2" fillId="2" borderId="58" xfId="0" applyNumberFormat="1" applyFont="1" applyFill="1" applyBorder="1" applyAlignment="1">
      <alignment horizontal="center" vertical="center" wrapText="1"/>
    </xf>
    <xf numFmtId="0" fontId="10" fillId="2" borderId="49" xfId="0" applyFont="1" applyFill="1" applyBorder="1" applyAlignment="1">
      <alignment horizontal="left" vertical="top" wrapText="1"/>
    </xf>
    <xf numFmtId="4" fontId="2" fillId="2" borderId="0" xfId="0" applyNumberFormat="1" applyFont="1" applyFill="1" applyAlignment="1">
      <alignment horizontal="left" vertical="top" wrapText="1"/>
    </xf>
    <xf numFmtId="4" fontId="10" fillId="2" borderId="49" xfId="0" applyNumberFormat="1" applyFont="1" applyFill="1" applyBorder="1" applyAlignment="1">
      <alignment horizontal="left" vertical="top" wrapText="1"/>
    </xf>
    <xf numFmtId="0" fontId="3" fillId="2" borderId="0" xfId="0" applyFont="1" applyFill="1" applyAlignment="1">
      <alignment horizontal="left" vertical="top" wrapText="1"/>
    </xf>
    <xf numFmtId="0" fontId="2" fillId="2" borderId="0" xfId="0" applyFont="1" applyFill="1" applyAlignment="1">
      <alignment horizontal="left" vertical="top" wrapText="1"/>
    </xf>
    <xf numFmtId="4" fontId="8" fillId="5" borderId="14" xfId="2" applyNumberFormat="1" applyFont="1" applyFill="1" applyBorder="1" applyAlignment="1" applyProtection="1">
      <alignment horizontal="center" vertical="center" wrapText="1"/>
      <protection locked="0"/>
    </xf>
    <xf numFmtId="4" fontId="8" fillId="5" borderId="15" xfId="2" applyNumberFormat="1"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protection locked="0"/>
    </xf>
    <xf numFmtId="0" fontId="8" fillId="5" borderId="5" xfId="0" applyFont="1" applyFill="1" applyBorder="1" applyAlignment="1" applyProtection="1">
      <alignment horizontal="center" vertical="center"/>
      <protection locked="0"/>
    </xf>
    <xf numFmtId="0" fontId="8" fillId="5" borderId="6" xfId="0" applyFont="1" applyFill="1" applyBorder="1" applyAlignment="1" applyProtection="1">
      <alignment horizontal="center" vertical="center"/>
      <protection locked="0"/>
    </xf>
    <xf numFmtId="0" fontId="8" fillId="5" borderId="42" xfId="0" applyFont="1" applyFill="1" applyBorder="1" applyAlignment="1" applyProtection="1">
      <alignment horizontal="center" vertical="center"/>
      <protection locked="0"/>
    </xf>
    <xf numFmtId="0" fontId="8" fillId="5" borderId="32" xfId="0" applyFont="1" applyFill="1" applyBorder="1" applyAlignment="1" applyProtection="1">
      <alignment horizontal="center" vertical="center"/>
      <protection locked="0"/>
    </xf>
    <xf numFmtId="0" fontId="8" fillId="5" borderId="33" xfId="0" applyFont="1" applyFill="1" applyBorder="1" applyAlignment="1" applyProtection="1">
      <alignment horizontal="center" vertical="center"/>
      <protection locked="0"/>
    </xf>
    <xf numFmtId="0" fontId="2" fillId="2" borderId="2" xfId="2" applyFont="1" applyFill="1" applyBorder="1" applyAlignment="1" applyProtection="1">
      <alignment horizontal="left" vertical="center"/>
      <protection locked="0"/>
    </xf>
    <xf numFmtId="0" fontId="4" fillId="2" borderId="2" xfId="2" applyFont="1" applyFill="1" applyBorder="1" applyAlignment="1" applyProtection="1">
      <alignment horizontal="left" vertical="center"/>
      <protection locked="0"/>
    </xf>
    <xf numFmtId="0" fontId="4" fillId="2" borderId="17" xfId="2" applyFont="1" applyFill="1" applyBorder="1" applyAlignment="1" applyProtection="1">
      <alignment horizontal="left" vertical="center"/>
      <protection locked="0"/>
    </xf>
    <xf numFmtId="4" fontId="8" fillId="5" borderId="12" xfId="2" applyNumberFormat="1" applyFont="1" applyFill="1" applyBorder="1" applyAlignment="1" applyProtection="1">
      <alignment horizontal="center" vertical="center" wrapText="1"/>
      <protection locked="0"/>
    </xf>
    <xf numFmtId="4" fontId="8" fillId="5" borderId="3" xfId="2" applyNumberFormat="1" applyFont="1" applyFill="1" applyBorder="1" applyAlignment="1" applyProtection="1">
      <alignment horizontal="center" vertical="center" wrapText="1"/>
      <protection locked="0"/>
    </xf>
    <xf numFmtId="4" fontId="3" fillId="2" borderId="29" xfId="0" applyNumberFormat="1" applyFont="1" applyFill="1" applyBorder="1" applyAlignment="1" applyProtection="1">
      <alignment horizontal="center" vertical="center"/>
      <protection locked="0"/>
    </xf>
    <xf numFmtId="4" fontId="3" fillId="2" borderId="30" xfId="0" applyNumberFormat="1" applyFont="1" applyFill="1" applyBorder="1" applyAlignment="1" applyProtection="1">
      <alignment horizontal="center" vertical="center"/>
      <protection locked="0"/>
    </xf>
    <xf numFmtId="4" fontId="3" fillId="2" borderId="72" xfId="0" applyNumberFormat="1" applyFont="1" applyFill="1" applyBorder="1" applyAlignment="1" applyProtection="1">
      <alignment horizontal="center" vertical="center"/>
      <protection locked="0"/>
    </xf>
    <xf numFmtId="49" fontId="8" fillId="5" borderId="4" xfId="2" applyNumberFormat="1" applyFont="1" applyFill="1" applyBorder="1" applyAlignment="1" applyProtection="1">
      <alignment horizontal="center" vertical="center" wrapText="1"/>
      <protection locked="0"/>
    </xf>
    <xf numFmtId="49" fontId="8" fillId="5" borderId="7" xfId="2" applyNumberFormat="1" applyFont="1" applyFill="1" applyBorder="1" applyAlignment="1" applyProtection="1">
      <alignment horizontal="center" vertical="center" wrapText="1"/>
      <protection locked="0"/>
    </xf>
    <xf numFmtId="0" fontId="8" fillId="5" borderId="12" xfId="2" applyFont="1" applyFill="1" applyBorder="1" applyAlignment="1" applyProtection="1">
      <alignment horizontal="center" vertical="center" wrapText="1"/>
      <protection locked="0"/>
    </xf>
    <xf numFmtId="0" fontId="8" fillId="5" borderId="3" xfId="2" applyFont="1" applyFill="1" applyBorder="1" applyAlignment="1" applyProtection="1">
      <alignment horizontal="center" vertical="center" wrapText="1"/>
      <protection locked="0"/>
    </xf>
    <xf numFmtId="4" fontId="8" fillId="5" borderId="13" xfId="2" applyNumberFormat="1" applyFont="1" applyFill="1" applyBorder="1" applyAlignment="1" applyProtection="1">
      <alignment horizontal="center" vertical="center" wrapText="1"/>
      <protection locked="0"/>
    </xf>
    <xf numFmtId="49" fontId="8" fillId="5" borderId="12" xfId="2" applyNumberFormat="1" applyFont="1" applyFill="1" applyBorder="1" applyAlignment="1" applyProtection="1">
      <alignment horizontal="center" vertical="center" wrapText="1"/>
      <protection locked="0"/>
    </xf>
    <xf numFmtId="49" fontId="8" fillId="5" borderId="66" xfId="2" applyNumberFormat="1" applyFont="1" applyFill="1" applyBorder="1" applyAlignment="1" applyProtection="1">
      <alignment horizontal="center" vertical="center" wrapText="1"/>
      <protection locked="0"/>
    </xf>
    <xf numFmtId="0" fontId="4" fillId="2" borderId="69" xfId="2" applyFont="1" applyFill="1" applyBorder="1" applyAlignment="1" applyProtection="1">
      <alignment horizontal="left" vertical="center" wrapText="1"/>
      <protection locked="0"/>
    </xf>
    <xf numFmtId="0" fontId="4" fillId="2" borderId="70" xfId="2" applyFont="1" applyFill="1" applyBorder="1" applyAlignment="1" applyProtection="1">
      <alignment horizontal="left" vertical="center" wrapText="1"/>
      <protection locked="0"/>
    </xf>
    <xf numFmtId="0" fontId="4" fillId="2" borderId="71" xfId="2" applyFont="1" applyFill="1" applyBorder="1" applyAlignment="1" applyProtection="1">
      <alignment horizontal="left" vertical="center" wrapText="1"/>
      <protection locked="0"/>
    </xf>
    <xf numFmtId="0" fontId="5" fillId="2" borderId="2" xfId="0" applyFont="1" applyFill="1" applyBorder="1" applyAlignment="1" applyProtection="1">
      <alignment horizontal="center" vertical="center"/>
      <protection locked="0"/>
    </xf>
    <xf numFmtId="4" fontId="3" fillId="2" borderId="64" xfId="0" applyNumberFormat="1" applyFont="1" applyFill="1" applyBorder="1" applyAlignment="1" applyProtection="1">
      <alignment horizontal="center" vertical="center"/>
      <protection locked="0"/>
    </xf>
    <xf numFmtId="49" fontId="2" fillId="2" borderId="69" xfId="2" applyNumberFormat="1" applyFont="1" applyFill="1" applyBorder="1" applyAlignment="1" applyProtection="1">
      <alignment horizontal="left" vertical="center"/>
      <protection locked="0"/>
    </xf>
    <xf numFmtId="49" fontId="2" fillId="2" borderId="70" xfId="2" applyNumberFormat="1" applyFont="1" applyFill="1" applyBorder="1" applyAlignment="1" applyProtection="1">
      <alignment horizontal="left" vertical="center"/>
      <protection locked="0"/>
    </xf>
    <xf numFmtId="49" fontId="2" fillId="2" borderId="71" xfId="2" applyNumberFormat="1" applyFont="1" applyFill="1" applyBorder="1" applyAlignment="1" applyProtection="1">
      <alignment horizontal="left" vertical="center"/>
      <protection locked="0"/>
    </xf>
    <xf numFmtId="0" fontId="9" fillId="2" borderId="29" xfId="0" applyFont="1" applyFill="1" applyBorder="1" applyAlignment="1" applyProtection="1">
      <alignment horizontal="left" vertical="center" wrapText="1"/>
      <protection locked="0"/>
    </xf>
    <xf numFmtId="0" fontId="9" fillId="2" borderId="31" xfId="0" applyFont="1" applyFill="1" applyBorder="1" applyAlignment="1" applyProtection="1">
      <alignment horizontal="left" vertical="center" wrapText="1"/>
      <protection locked="0"/>
    </xf>
    <xf numFmtId="0" fontId="9" fillId="2" borderId="29" xfId="0" applyFont="1" applyFill="1" applyBorder="1" applyAlignment="1" applyProtection="1">
      <alignment horizontal="center" vertical="center" wrapText="1"/>
      <protection locked="0"/>
    </xf>
    <xf numFmtId="0" fontId="9" fillId="2" borderId="31" xfId="0" applyFont="1" applyFill="1" applyBorder="1" applyAlignment="1" applyProtection="1">
      <alignment horizontal="center" vertical="center" wrapText="1"/>
      <protection locked="0"/>
    </xf>
    <xf numFmtId="0" fontId="5" fillId="2" borderId="29" xfId="0" applyFont="1" applyFill="1" applyBorder="1" applyAlignment="1" applyProtection="1">
      <alignment horizontal="center" vertical="center" wrapText="1"/>
      <protection locked="0"/>
    </xf>
    <xf numFmtId="0" fontId="5" fillId="2" borderId="31" xfId="0"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xf>
    <xf numFmtId="0" fontId="5" fillId="2" borderId="3" xfId="0" applyFont="1" applyFill="1" applyBorder="1" applyAlignment="1">
      <alignment horizontal="center" vertical="center"/>
    </xf>
    <xf numFmtId="0" fontId="2" fillId="2" borderId="32" xfId="0" applyFont="1" applyFill="1" applyBorder="1" applyAlignment="1">
      <alignment horizontal="left" vertical="top" wrapText="1"/>
    </xf>
    <xf numFmtId="0" fontId="2" fillId="2" borderId="44" xfId="0" applyFont="1" applyFill="1" applyBorder="1" applyAlignment="1">
      <alignment horizontal="left" vertical="top" wrapText="1"/>
    </xf>
  </cellXfs>
  <cellStyles count="3">
    <cellStyle name="Normal" xfId="0" builtinId="0"/>
    <cellStyle name="Normal 2" xfId="2" xr:uid="{00000000-0005-0000-0000-000001000000}"/>
    <cellStyle name="Percent" xfId="1" builtinId="5"/>
  </cellStyles>
  <dxfs count="1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theme="0" tint="-0.24994659260841701"/>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ropbox/GHIDURI%20POR%20ADR%20NV/LUCRU/GHID%20523/Macheta%20financiara_calcul%20profit%20din%20exploatare_preda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uni"/>
      <sheetName val="Calcul profit"/>
    </sheetNames>
    <sheetDataSet>
      <sheetData sheetId="0"/>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U75"/>
  <sheetViews>
    <sheetView zoomScale="98" zoomScaleNormal="98" workbookViewId="0">
      <selection activeCell="F24" sqref="F24"/>
    </sheetView>
  </sheetViews>
  <sheetFormatPr defaultRowHeight="13.8" x14ac:dyDescent="0.25"/>
  <cols>
    <col min="1" max="1" width="6.77734375" style="226" customWidth="1"/>
    <col min="2" max="2" width="6.21875" style="244" customWidth="1"/>
    <col min="3" max="4" width="8.88671875" style="226"/>
    <col min="5" max="5" width="7.109375" style="226" customWidth="1"/>
    <col min="6" max="7" width="8.88671875" style="226"/>
    <col min="8" max="8" width="12.77734375" style="226" customWidth="1"/>
    <col min="9" max="9" width="11" style="226" customWidth="1"/>
    <col min="10" max="10" width="16.88671875" style="226" customWidth="1"/>
    <col min="11" max="19" width="8.88671875" style="226"/>
    <col min="20" max="20" width="13.21875" style="226" customWidth="1"/>
    <col min="21" max="21" width="5" style="226" customWidth="1"/>
    <col min="22" max="16384" width="8.88671875" style="226"/>
  </cols>
  <sheetData>
    <row r="2" spans="2:21" ht="14.4" thickBot="1" x14ac:dyDescent="0.3">
      <c r="B2" s="224"/>
      <c r="C2" s="225"/>
      <c r="D2" s="225"/>
      <c r="E2" s="225"/>
      <c r="F2" s="225"/>
      <c r="G2" s="225"/>
      <c r="H2" s="225"/>
      <c r="I2" s="225"/>
      <c r="J2" s="225"/>
      <c r="K2" s="225"/>
      <c r="L2" s="225"/>
      <c r="M2" s="225"/>
      <c r="N2" s="225"/>
      <c r="O2" s="225"/>
      <c r="P2" s="225"/>
      <c r="Q2" s="225"/>
      <c r="R2" s="225"/>
      <c r="S2" s="225"/>
      <c r="T2" s="225"/>
      <c r="U2" s="225"/>
    </row>
    <row r="3" spans="2:21" ht="14.4" customHeight="1" x14ac:dyDescent="0.25">
      <c r="B3" s="224"/>
      <c r="C3" s="362" t="s">
        <v>391</v>
      </c>
      <c r="D3" s="363"/>
      <c r="E3" s="363"/>
      <c r="F3" s="363"/>
      <c r="G3" s="363"/>
      <c r="H3" s="363"/>
      <c r="I3" s="363"/>
      <c r="J3" s="363"/>
      <c r="K3" s="364"/>
      <c r="L3" s="225"/>
      <c r="M3" s="225"/>
      <c r="N3" s="225"/>
      <c r="O3" s="225"/>
      <c r="P3" s="225"/>
      <c r="Q3" s="225"/>
      <c r="R3" s="225"/>
      <c r="S3" s="225"/>
      <c r="T3" s="225"/>
      <c r="U3" s="225"/>
    </row>
    <row r="4" spans="2:21" ht="13.8" customHeight="1" x14ac:dyDescent="0.25">
      <c r="B4" s="224"/>
      <c r="C4" s="359" t="s">
        <v>389</v>
      </c>
      <c r="D4" s="360"/>
      <c r="E4" s="360"/>
      <c r="F4" s="360"/>
      <c r="G4" s="360"/>
      <c r="H4" s="360"/>
      <c r="I4" s="360"/>
      <c r="J4" s="360"/>
      <c r="K4" s="361"/>
      <c r="L4" s="225"/>
      <c r="M4" s="225"/>
      <c r="N4" s="225"/>
      <c r="O4" s="225"/>
      <c r="P4" s="225"/>
      <c r="Q4" s="225"/>
      <c r="R4" s="225"/>
      <c r="S4" s="225"/>
      <c r="T4" s="225"/>
      <c r="U4" s="225"/>
    </row>
    <row r="5" spans="2:21" x14ac:dyDescent="0.25">
      <c r="B5" s="224"/>
      <c r="C5" s="359"/>
      <c r="D5" s="360"/>
      <c r="E5" s="360"/>
      <c r="F5" s="360"/>
      <c r="G5" s="360"/>
      <c r="H5" s="360"/>
      <c r="I5" s="360"/>
      <c r="J5" s="360"/>
      <c r="K5" s="361"/>
      <c r="L5" s="225"/>
      <c r="M5" s="225"/>
      <c r="N5" s="225"/>
      <c r="O5" s="225"/>
      <c r="P5" s="225"/>
      <c r="Q5" s="225"/>
      <c r="R5" s="225"/>
      <c r="S5" s="225"/>
      <c r="T5" s="225"/>
      <c r="U5" s="225"/>
    </row>
    <row r="6" spans="2:21" x14ac:dyDescent="0.25">
      <c r="B6" s="224"/>
      <c r="C6" s="357" t="s">
        <v>390</v>
      </c>
      <c r="D6" s="358"/>
      <c r="E6" s="358"/>
      <c r="F6" s="358"/>
      <c r="G6" s="358"/>
      <c r="H6" s="358"/>
      <c r="I6" s="358"/>
      <c r="J6" s="225"/>
      <c r="K6" s="227"/>
      <c r="L6" s="225"/>
      <c r="M6" s="225"/>
      <c r="N6" s="225"/>
      <c r="O6" s="225"/>
      <c r="P6" s="225"/>
      <c r="Q6" s="225"/>
      <c r="R6" s="225"/>
      <c r="S6" s="225"/>
      <c r="T6" s="225"/>
      <c r="U6" s="225"/>
    </row>
    <row r="7" spans="2:21" ht="14.4" thickBot="1" x14ac:dyDescent="0.3">
      <c r="B7" s="224"/>
      <c r="C7" s="228" t="s">
        <v>388</v>
      </c>
      <c r="D7" s="229"/>
      <c r="E7" s="230"/>
      <c r="F7" s="230"/>
      <c r="G7" s="230"/>
      <c r="H7" s="230"/>
      <c r="I7" s="230"/>
      <c r="J7" s="230"/>
      <c r="K7" s="231"/>
      <c r="L7" s="225"/>
      <c r="M7" s="225"/>
      <c r="N7" s="225"/>
      <c r="O7" s="225"/>
      <c r="P7" s="225"/>
      <c r="Q7" s="225"/>
      <c r="R7" s="225"/>
      <c r="S7" s="225"/>
      <c r="T7" s="225"/>
      <c r="U7" s="225"/>
    </row>
    <row r="8" spans="2:21" x14ac:dyDescent="0.25">
      <c r="B8" s="224"/>
      <c r="C8" s="225"/>
      <c r="D8" s="225"/>
      <c r="E8" s="225"/>
      <c r="F8" s="225"/>
      <c r="G8" s="225"/>
      <c r="H8" s="225"/>
      <c r="I8" s="225"/>
      <c r="J8" s="225"/>
      <c r="K8" s="225"/>
      <c r="L8" s="225"/>
      <c r="M8" s="225"/>
      <c r="N8" s="225"/>
      <c r="O8" s="225"/>
      <c r="P8" s="225"/>
      <c r="Q8" s="225"/>
      <c r="R8" s="225"/>
      <c r="S8" s="225"/>
      <c r="T8" s="225"/>
      <c r="U8" s="225"/>
    </row>
    <row r="9" spans="2:21" x14ac:dyDescent="0.25">
      <c r="B9" s="224"/>
      <c r="C9" s="225"/>
      <c r="D9" s="225"/>
      <c r="E9" s="225"/>
      <c r="F9" s="225"/>
      <c r="G9" s="225"/>
      <c r="H9" s="225"/>
      <c r="I9" s="225"/>
      <c r="J9" s="225"/>
      <c r="K9" s="225"/>
      <c r="L9" s="225"/>
      <c r="M9" s="225"/>
      <c r="N9" s="225"/>
      <c r="O9" s="225"/>
      <c r="P9" s="225"/>
      <c r="Q9" s="225"/>
      <c r="R9" s="225"/>
      <c r="S9" s="225"/>
      <c r="T9" s="225"/>
      <c r="U9" s="225"/>
    </row>
    <row r="10" spans="2:21" x14ac:dyDescent="0.25">
      <c r="B10" s="224" t="s">
        <v>153</v>
      </c>
      <c r="C10" s="232" t="s">
        <v>172</v>
      </c>
      <c r="D10" s="225"/>
      <c r="E10" s="225"/>
      <c r="F10" s="225"/>
      <c r="G10" s="225"/>
      <c r="H10" s="225"/>
      <c r="I10" s="225"/>
      <c r="J10" s="225"/>
      <c r="K10" s="225"/>
      <c r="L10" s="225"/>
      <c r="M10" s="225"/>
      <c r="N10" s="225"/>
      <c r="O10" s="225"/>
      <c r="P10" s="225"/>
      <c r="Q10" s="225"/>
      <c r="R10" s="225"/>
      <c r="S10" s="225"/>
      <c r="T10" s="225"/>
      <c r="U10" s="225"/>
    </row>
    <row r="11" spans="2:21" x14ac:dyDescent="0.25">
      <c r="B11" s="224"/>
      <c r="C11" s="225" t="s">
        <v>173</v>
      </c>
      <c r="D11" s="225"/>
      <c r="E11" s="225"/>
      <c r="F11" s="225"/>
      <c r="G11" s="225"/>
      <c r="H11" s="225"/>
      <c r="I11" s="225"/>
      <c r="J11" s="225"/>
      <c r="K11" s="225"/>
      <c r="L11" s="225"/>
      <c r="M11" s="225"/>
      <c r="N11" s="225"/>
      <c r="O11" s="225"/>
      <c r="P11" s="225"/>
      <c r="Q11" s="225"/>
      <c r="R11" s="225"/>
      <c r="S11" s="225"/>
      <c r="T11" s="225"/>
      <c r="U11" s="225"/>
    </row>
    <row r="12" spans="2:21" x14ac:dyDescent="0.25">
      <c r="B12" s="224"/>
      <c r="C12" s="225" t="s">
        <v>174</v>
      </c>
      <c r="D12" s="225"/>
      <c r="E12" s="225"/>
      <c r="F12" s="225"/>
      <c r="G12" s="225"/>
      <c r="H12" s="225"/>
      <c r="I12" s="225"/>
      <c r="J12" s="225"/>
      <c r="K12" s="225"/>
      <c r="L12" s="225"/>
      <c r="M12" s="225"/>
      <c r="N12" s="225"/>
      <c r="O12" s="225"/>
      <c r="P12" s="225"/>
      <c r="Q12" s="225"/>
      <c r="R12" s="225"/>
      <c r="S12" s="225"/>
      <c r="T12" s="225"/>
      <c r="U12" s="225"/>
    </row>
    <row r="13" spans="2:21" x14ac:dyDescent="0.25">
      <c r="B13" s="224"/>
      <c r="C13" s="225"/>
      <c r="D13" s="225"/>
      <c r="E13" s="225"/>
      <c r="F13" s="225"/>
      <c r="G13" s="225"/>
      <c r="H13" s="225"/>
      <c r="I13" s="225"/>
      <c r="J13" s="225"/>
      <c r="K13" s="225"/>
      <c r="L13" s="225"/>
      <c r="M13" s="225"/>
      <c r="N13" s="225"/>
      <c r="O13" s="225"/>
      <c r="P13" s="225"/>
      <c r="Q13" s="225"/>
      <c r="R13" s="225"/>
      <c r="S13" s="225"/>
      <c r="T13" s="225"/>
      <c r="U13" s="225"/>
    </row>
    <row r="14" spans="2:21" x14ac:dyDescent="0.25">
      <c r="B14" s="224" t="s">
        <v>154</v>
      </c>
      <c r="C14" s="233" t="s">
        <v>421</v>
      </c>
      <c r="D14" s="233"/>
      <c r="E14" s="233"/>
      <c r="F14" s="233"/>
      <c r="G14" s="225"/>
      <c r="H14" s="225"/>
      <c r="I14" s="225"/>
      <c r="J14" s="225"/>
      <c r="K14" s="225"/>
      <c r="L14" s="225"/>
      <c r="M14" s="225"/>
      <c r="N14" s="225"/>
      <c r="O14" s="225"/>
      <c r="P14" s="225"/>
      <c r="Q14" s="225"/>
      <c r="R14" s="225"/>
      <c r="S14" s="225"/>
      <c r="T14" s="225"/>
      <c r="U14" s="225"/>
    </row>
    <row r="15" spans="2:21" x14ac:dyDescent="0.25">
      <c r="B15" s="224"/>
      <c r="C15" s="234" t="s">
        <v>278</v>
      </c>
      <c r="D15" s="225"/>
      <c r="E15" s="225"/>
      <c r="F15" s="225"/>
      <c r="G15" s="225"/>
      <c r="H15" s="225"/>
      <c r="I15" s="225"/>
      <c r="J15" s="225"/>
      <c r="K15" s="225"/>
      <c r="L15" s="225"/>
      <c r="M15" s="225"/>
      <c r="N15" s="225"/>
      <c r="O15" s="225"/>
      <c r="P15" s="225"/>
      <c r="Q15" s="225"/>
      <c r="R15" s="225"/>
      <c r="S15" s="225"/>
      <c r="T15" s="225"/>
      <c r="U15" s="225"/>
    </row>
    <row r="16" spans="2:21" x14ac:dyDescent="0.25">
      <c r="B16" s="224"/>
      <c r="C16" s="234" t="s">
        <v>584</v>
      </c>
      <c r="D16" s="225"/>
      <c r="E16" s="225"/>
      <c r="F16" s="225"/>
      <c r="G16" s="225"/>
      <c r="H16" s="225"/>
      <c r="I16" s="225"/>
      <c r="J16" s="225"/>
      <c r="K16" s="225"/>
      <c r="L16" s="225"/>
      <c r="M16" s="225"/>
      <c r="N16" s="225"/>
      <c r="O16" s="225"/>
      <c r="P16" s="225"/>
      <c r="Q16" s="225"/>
      <c r="R16" s="225"/>
      <c r="S16" s="225"/>
      <c r="T16" s="225"/>
      <c r="U16" s="225"/>
    </row>
    <row r="17" spans="2:21" x14ac:dyDescent="0.25">
      <c r="B17" s="224"/>
      <c r="C17" s="234" t="s">
        <v>590</v>
      </c>
      <c r="D17" s="225"/>
      <c r="E17" s="225"/>
      <c r="F17" s="225"/>
      <c r="G17" s="225"/>
      <c r="H17" s="225"/>
      <c r="I17" s="225"/>
      <c r="J17" s="225"/>
      <c r="K17" s="225"/>
      <c r="L17" s="225"/>
      <c r="M17" s="225"/>
      <c r="N17" s="225"/>
      <c r="O17" s="225"/>
      <c r="P17" s="225"/>
      <c r="Q17" s="225"/>
      <c r="R17" s="225"/>
      <c r="S17" s="225"/>
      <c r="T17" s="225"/>
      <c r="U17" s="225"/>
    </row>
    <row r="18" spans="2:21" x14ac:dyDescent="0.25">
      <c r="B18" s="224"/>
      <c r="C18" s="234" t="s">
        <v>585</v>
      </c>
      <c r="D18" s="225"/>
      <c r="E18" s="225"/>
      <c r="F18" s="225"/>
      <c r="G18" s="225"/>
      <c r="H18" s="225"/>
      <c r="I18" s="225"/>
      <c r="J18" s="225"/>
      <c r="K18" s="225"/>
      <c r="L18" s="225"/>
      <c r="M18" s="225"/>
      <c r="N18" s="225"/>
      <c r="O18" s="225"/>
      <c r="P18" s="225"/>
      <c r="Q18" s="225"/>
      <c r="R18" s="225"/>
      <c r="S18" s="225"/>
      <c r="T18" s="225"/>
      <c r="U18" s="225"/>
    </row>
    <row r="19" spans="2:21" x14ac:dyDescent="0.25">
      <c r="B19" s="224"/>
      <c r="C19" s="234" t="s">
        <v>586</v>
      </c>
      <c r="D19" s="225"/>
      <c r="E19" s="225"/>
      <c r="F19" s="225"/>
      <c r="G19" s="225"/>
      <c r="H19" s="225"/>
      <c r="I19" s="225"/>
      <c r="J19" s="225"/>
      <c r="K19" s="225"/>
      <c r="L19" s="225"/>
      <c r="M19" s="225"/>
      <c r="N19" s="225"/>
      <c r="O19" s="225"/>
      <c r="P19" s="225"/>
      <c r="Q19" s="225"/>
      <c r="R19" s="225"/>
      <c r="S19" s="225"/>
      <c r="T19" s="225"/>
      <c r="U19" s="225"/>
    </row>
    <row r="20" spans="2:21" x14ac:dyDescent="0.25">
      <c r="B20" s="224"/>
      <c r="C20" s="234" t="s">
        <v>587</v>
      </c>
      <c r="D20" s="225"/>
      <c r="E20" s="225"/>
      <c r="F20" s="225"/>
      <c r="G20" s="225"/>
      <c r="H20" s="225"/>
      <c r="I20" s="225"/>
      <c r="J20" s="225"/>
      <c r="K20" s="225"/>
      <c r="L20" s="225"/>
      <c r="M20" s="225"/>
      <c r="N20" s="225"/>
      <c r="O20" s="225"/>
      <c r="P20" s="225"/>
      <c r="Q20" s="225"/>
      <c r="R20" s="225"/>
      <c r="S20" s="225"/>
      <c r="T20" s="225"/>
      <c r="U20" s="225"/>
    </row>
    <row r="21" spans="2:21" x14ac:dyDescent="0.25">
      <c r="B21" s="224"/>
      <c r="C21" s="234" t="s">
        <v>588</v>
      </c>
      <c r="D21" s="225"/>
      <c r="E21" s="225"/>
      <c r="F21" s="225"/>
      <c r="G21" s="225"/>
      <c r="H21" s="225"/>
      <c r="I21" s="225"/>
      <c r="J21" s="225"/>
      <c r="K21" s="225"/>
      <c r="L21" s="225"/>
      <c r="M21" s="225"/>
      <c r="N21" s="225"/>
      <c r="O21" s="225"/>
      <c r="P21" s="225"/>
      <c r="Q21" s="225"/>
      <c r="R21" s="225"/>
      <c r="S21" s="225"/>
      <c r="T21" s="225"/>
      <c r="U21" s="225"/>
    </row>
    <row r="22" spans="2:21" x14ac:dyDescent="0.25">
      <c r="B22" s="224"/>
      <c r="C22" s="225"/>
      <c r="D22" s="225"/>
      <c r="E22" s="225"/>
      <c r="F22" s="225"/>
      <c r="G22" s="225"/>
      <c r="H22" s="225"/>
      <c r="I22" s="225"/>
      <c r="J22" s="225"/>
      <c r="K22" s="225"/>
      <c r="L22" s="225"/>
      <c r="M22" s="225"/>
      <c r="N22" s="225"/>
      <c r="O22" s="225"/>
      <c r="P22" s="225"/>
      <c r="Q22" s="225"/>
      <c r="R22" s="225"/>
      <c r="S22" s="225"/>
      <c r="T22" s="225"/>
      <c r="U22" s="225"/>
    </row>
    <row r="23" spans="2:21" x14ac:dyDescent="0.25">
      <c r="B23" s="224" t="s">
        <v>155</v>
      </c>
      <c r="C23" s="225" t="s">
        <v>156</v>
      </c>
      <c r="D23" s="225"/>
      <c r="E23" s="225"/>
      <c r="F23" s="225"/>
      <c r="G23" s="225"/>
      <c r="H23" s="225"/>
      <c r="I23" s="225"/>
      <c r="J23" s="225"/>
      <c r="K23" s="225"/>
      <c r="L23" s="225"/>
      <c r="M23" s="225"/>
      <c r="N23" s="225"/>
      <c r="O23" s="225"/>
      <c r="P23" s="225"/>
      <c r="Q23" s="225"/>
      <c r="R23" s="225"/>
      <c r="S23" s="225"/>
      <c r="T23" s="225"/>
      <c r="U23" s="225"/>
    </row>
    <row r="24" spans="2:21" x14ac:dyDescent="0.25">
      <c r="B24" s="224"/>
      <c r="C24" s="234" t="s">
        <v>177</v>
      </c>
      <c r="D24" s="225"/>
      <c r="E24" s="225"/>
      <c r="F24" s="225"/>
      <c r="G24" s="225"/>
      <c r="H24" s="225"/>
      <c r="I24" s="225"/>
      <c r="J24" s="225"/>
      <c r="K24" s="225"/>
      <c r="L24" s="225"/>
      <c r="M24" s="235"/>
      <c r="N24" s="225"/>
      <c r="O24" s="225"/>
      <c r="P24" s="225"/>
      <c r="Q24" s="225"/>
      <c r="R24" s="225"/>
      <c r="S24" s="225"/>
      <c r="T24" s="225"/>
      <c r="U24" s="225"/>
    </row>
    <row r="25" spans="2:21" x14ac:dyDescent="0.25">
      <c r="B25" s="224"/>
      <c r="C25" s="234" t="s">
        <v>176</v>
      </c>
      <c r="D25" s="225"/>
      <c r="E25" s="225"/>
      <c r="F25" s="225"/>
      <c r="G25" s="225"/>
      <c r="H25" s="225"/>
      <c r="I25" s="225"/>
      <c r="J25" s="225"/>
      <c r="K25" s="225"/>
      <c r="L25" s="225"/>
      <c r="M25" s="225"/>
      <c r="N25" s="225"/>
      <c r="O25" s="225"/>
      <c r="P25" s="225"/>
      <c r="Q25" s="225"/>
      <c r="R25" s="225"/>
      <c r="S25" s="225"/>
      <c r="T25" s="225"/>
      <c r="U25" s="225"/>
    </row>
    <row r="26" spans="2:21" x14ac:dyDescent="0.25">
      <c r="B26" s="224"/>
      <c r="C26" s="225" t="s">
        <v>175</v>
      </c>
      <c r="D26" s="225"/>
      <c r="E26" s="225"/>
      <c r="F26" s="225"/>
      <c r="G26" s="225"/>
      <c r="H26" s="225"/>
      <c r="I26" s="225"/>
      <c r="J26" s="225"/>
      <c r="K26" s="225"/>
      <c r="L26" s="225"/>
      <c r="M26" s="225"/>
      <c r="N26" s="225"/>
      <c r="O26" s="225"/>
      <c r="P26" s="225"/>
      <c r="Q26" s="225"/>
      <c r="R26" s="225"/>
      <c r="S26" s="225"/>
      <c r="T26" s="225"/>
      <c r="U26" s="225"/>
    </row>
    <row r="27" spans="2:21" x14ac:dyDescent="0.25">
      <c r="B27" s="224"/>
      <c r="C27" s="234" t="s">
        <v>157</v>
      </c>
      <c r="D27" s="225"/>
      <c r="E27" s="225"/>
      <c r="F27" s="225"/>
      <c r="G27" s="225"/>
      <c r="H27" s="225"/>
      <c r="I27" s="225"/>
      <c r="J27" s="225"/>
      <c r="K27" s="225"/>
      <c r="L27" s="225"/>
      <c r="M27" s="225"/>
      <c r="N27" s="225"/>
      <c r="O27" s="225"/>
      <c r="P27" s="225"/>
      <c r="Q27" s="225"/>
      <c r="R27" s="225"/>
      <c r="S27" s="225"/>
      <c r="T27" s="225"/>
      <c r="U27" s="225"/>
    </row>
    <row r="28" spans="2:21" x14ac:dyDescent="0.25">
      <c r="B28" s="224"/>
      <c r="C28" s="225"/>
      <c r="D28" s="225"/>
      <c r="E28" s="225"/>
      <c r="F28" s="225"/>
      <c r="G28" s="225"/>
      <c r="H28" s="225"/>
      <c r="I28" s="225"/>
      <c r="J28" s="225"/>
      <c r="K28" s="225"/>
      <c r="L28" s="225"/>
      <c r="M28" s="225"/>
      <c r="N28" s="225"/>
      <c r="O28" s="225"/>
      <c r="P28" s="225"/>
      <c r="Q28" s="225"/>
      <c r="R28" s="225"/>
      <c r="S28" s="225"/>
      <c r="T28" s="225"/>
      <c r="U28" s="225"/>
    </row>
    <row r="29" spans="2:21" x14ac:dyDescent="0.25">
      <c r="B29" s="224" t="s">
        <v>158</v>
      </c>
      <c r="C29" s="225" t="s">
        <v>159</v>
      </c>
      <c r="D29" s="225"/>
      <c r="E29" s="225"/>
      <c r="F29" s="225"/>
      <c r="G29" s="225"/>
      <c r="H29" s="225"/>
      <c r="I29" s="225"/>
      <c r="J29" s="225"/>
      <c r="K29" s="225"/>
      <c r="L29" s="225"/>
      <c r="M29" s="225"/>
      <c r="N29" s="225"/>
      <c r="O29" s="225"/>
      <c r="P29" s="225"/>
      <c r="Q29" s="225"/>
      <c r="R29" s="225"/>
      <c r="S29" s="225"/>
      <c r="T29" s="225"/>
      <c r="U29" s="225"/>
    </row>
    <row r="30" spans="2:21" x14ac:dyDescent="0.25">
      <c r="B30" s="224"/>
      <c r="C30" s="225"/>
      <c r="D30" s="225"/>
      <c r="E30" s="225"/>
      <c r="F30" s="225"/>
      <c r="G30" s="225"/>
      <c r="H30" s="225"/>
      <c r="I30" s="225"/>
      <c r="J30" s="225"/>
      <c r="K30" s="225"/>
      <c r="L30" s="225"/>
      <c r="M30" s="225"/>
      <c r="N30" s="225"/>
      <c r="O30" s="225"/>
      <c r="P30" s="225"/>
      <c r="Q30" s="225"/>
      <c r="R30" s="225"/>
      <c r="S30" s="225"/>
      <c r="T30" s="225"/>
      <c r="U30" s="225"/>
    </row>
    <row r="31" spans="2:21" x14ac:dyDescent="0.25">
      <c r="B31" s="224"/>
      <c r="C31" s="225"/>
      <c r="D31" s="225"/>
      <c r="E31" s="225"/>
      <c r="F31" s="225"/>
      <c r="G31" s="225"/>
      <c r="H31" s="225"/>
      <c r="I31" s="225"/>
      <c r="J31" s="225"/>
      <c r="K31" s="225"/>
      <c r="L31" s="225"/>
      <c r="M31" s="225"/>
      <c r="N31" s="225"/>
      <c r="O31" s="225"/>
      <c r="P31" s="225"/>
      <c r="Q31" s="225"/>
      <c r="R31" s="225"/>
      <c r="S31" s="225"/>
      <c r="T31" s="225"/>
      <c r="U31" s="225"/>
    </row>
    <row r="32" spans="2:21" x14ac:dyDescent="0.25">
      <c r="B32" s="224"/>
      <c r="C32" s="225" t="s">
        <v>160</v>
      </c>
      <c r="D32" s="225"/>
      <c r="E32" s="225"/>
      <c r="F32" s="225"/>
      <c r="G32" s="225"/>
      <c r="H32" s="225"/>
      <c r="I32" s="236" t="s">
        <v>415</v>
      </c>
      <c r="J32" s="225"/>
      <c r="K32" s="369" t="s">
        <v>523</v>
      </c>
      <c r="L32" s="370"/>
      <c r="M32" s="370"/>
      <c r="N32" s="370"/>
      <c r="O32" s="370"/>
      <c r="P32" s="370"/>
      <c r="Q32" s="370"/>
      <c r="R32" s="370"/>
      <c r="S32" s="370"/>
      <c r="T32" s="371"/>
      <c r="U32" s="225"/>
    </row>
    <row r="33" spans="2:21" ht="14.4" x14ac:dyDescent="0.3">
      <c r="B33" s="224"/>
      <c r="C33" s="225"/>
      <c r="D33" s="225"/>
      <c r="E33" s="225"/>
      <c r="F33" s="225"/>
      <c r="G33" s="225"/>
      <c r="H33" s="225"/>
      <c r="I33" s="237" t="s">
        <v>161</v>
      </c>
      <c r="J33" s="225"/>
      <c r="K33" s="372"/>
      <c r="L33" s="373"/>
      <c r="M33" s="373"/>
      <c r="N33" s="373"/>
      <c r="O33" s="373"/>
      <c r="P33" s="373"/>
      <c r="Q33" s="373"/>
      <c r="R33" s="373"/>
      <c r="S33" s="373"/>
      <c r="T33" s="374"/>
      <c r="U33" s="225"/>
    </row>
    <row r="34" spans="2:21" x14ac:dyDescent="0.25">
      <c r="B34" s="224"/>
      <c r="C34" s="225"/>
      <c r="D34" s="225"/>
      <c r="E34" s="225"/>
      <c r="F34" s="225"/>
      <c r="G34" s="225"/>
      <c r="H34" s="225"/>
      <c r="I34" s="225"/>
      <c r="J34" s="225"/>
      <c r="K34" s="375"/>
      <c r="L34" s="376"/>
      <c r="M34" s="376"/>
      <c r="N34" s="376"/>
      <c r="O34" s="376"/>
      <c r="P34" s="376"/>
      <c r="Q34" s="376"/>
      <c r="R34" s="376"/>
      <c r="S34" s="376"/>
      <c r="T34" s="377"/>
      <c r="U34" s="225"/>
    </row>
    <row r="35" spans="2:21" x14ac:dyDescent="0.25">
      <c r="B35" s="224"/>
      <c r="C35" s="225"/>
      <c r="D35" s="225"/>
      <c r="E35" s="225"/>
      <c r="F35" s="225"/>
      <c r="G35" s="225"/>
      <c r="H35" s="225"/>
      <c r="I35" s="225"/>
      <c r="J35" s="225"/>
      <c r="K35" s="225"/>
      <c r="L35" s="225"/>
      <c r="M35" s="225"/>
      <c r="N35" s="225"/>
      <c r="O35" s="225"/>
      <c r="P35" s="225"/>
      <c r="Q35" s="225"/>
      <c r="R35" s="225"/>
      <c r="S35" s="225"/>
      <c r="T35" s="225"/>
      <c r="U35" s="225"/>
    </row>
    <row r="36" spans="2:21" ht="13.8" customHeight="1" x14ac:dyDescent="0.25">
      <c r="B36" s="224"/>
      <c r="C36" s="225" t="s">
        <v>163</v>
      </c>
      <c r="D36" s="225"/>
      <c r="E36" s="225"/>
      <c r="F36" s="225"/>
      <c r="G36" s="225"/>
      <c r="H36" s="225"/>
      <c r="I36" s="236" t="s">
        <v>162</v>
      </c>
      <c r="J36" s="225"/>
      <c r="K36" s="378" t="s">
        <v>416</v>
      </c>
      <c r="L36" s="379"/>
      <c r="M36" s="379"/>
      <c r="N36" s="379"/>
      <c r="O36" s="379"/>
      <c r="P36" s="379"/>
      <c r="Q36" s="379"/>
      <c r="R36" s="379"/>
      <c r="S36" s="379"/>
      <c r="T36" s="380"/>
      <c r="U36" s="225"/>
    </row>
    <row r="37" spans="2:21" ht="14.4" x14ac:dyDescent="0.3">
      <c r="B37" s="224"/>
      <c r="C37" s="225"/>
      <c r="D37" s="225"/>
      <c r="E37" s="225"/>
      <c r="F37" s="225"/>
      <c r="G37" s="225"/>
      <c r="H37" s="225"/>
      <c r="I37" s="237" t="s">
        <v>161</v>
      </c>
      <c r="J37" s="225"/>
      <c r="K37" s="381"/>
      <c r="L37" s="382"/>
      <c r="M37" s="382"/>
      <c r="N37" s="382"/>
      <c r="O37" s="382"/>
      <c r="P37" s="382"/>
      <c r="Q37" s="382"/>
      <c r="R37" s="382"/>
      <c r="S37" s="382"/>
      <c r="T37" s="383"/>
      <c r="U37" s="225"/>
    </row>
    <row r="38" spans="2:21" x14ac:dyDescent="0.25">
      <c r="B38" s="224"/>
      <c r="C38" s="225"/>
      <c r="D38" s="225"/>
      <c r="E38" s="225"/>
      <c r="F38" s="225"/>
      <c r="G38" s="225"/>
      <c r="H38" s="225"/>
      <c r="I38" s="225"/>
      <c r="J38" s="225"/>
      <c r="K38" s="225"/>
      <c r="L38" s="225"/>
      <c r="M38" s="225"/>
      <c r="N38" s="225"/>
      <c r="O38" s="225"/>
      <c r="P38" s="225"/>
      <c r="Q38" s="225"/>
      <c r="R38" s="225"/>
      <c r="S38" s="225"/>
      <c r="T38" s="225"/>
      <c r="U38" s="225"/>
    </row>
    <row r="39" spans="2:21" x14ac:dyDescent="0.25">
      <c r="B39" s="224"/>
      <c r="C39" s="225" t="s">
        <v>165</v>
      </c>
      <c r="D39" s="225"/>
      <c r="E39" s="225"/>
      <c r="F39" s="225"/>
      <c r="G39" s="225"/>
      <c r="H39" s="225"/>
      <c r="I39" s="236" t="s">
        <v>414</v>
      </c>
      <c r="J39" s="225"/>
      <c r="K39" s="378" t="s">
        <v>417</v>
      </c>
      <c r="L39" s="379"/>
      <c r="M39" s="379"/>
      <c r="N39" s="379"/>
      <c r="O39" s="379"/>
      <c r="P39" s="379"/>
      <c r="Q39" s="379"/>
      <c r="R39" s="379"/>
      <c r="S39" s="379"/>
      <c r="T39" s="380"/>
      <c r="U39" s="225"/>
    </row>
    <row r="40" spans="2:21" ht="14.4" x14ac:dyDescent="0.3">
      <c r="B40" s="224"/>
      <c r="C40" s="225" t="s">
        <v>166</v>
      </c>
      <c r="D40" s="225"/>
      <c r="E40" s="225"/>
      <c r="F40" s="225"/>
      <c r="G40" s="225"/>
      <c r="H40" s="225"/>
      <c r="I40" s="237" t="s">
        <v>161</v>
      </c>
      <c r="J40" s="225"/>
      <c r="K40" s="381"/>
      <c r="L40" s="382"/>
      <c r="M40" s="382"/>
      <c r="N40" s="382"/>
      <c r="O40" s="382"/>
      <c r="P40" s="382"/>
      <c r="Q40" s="382"/>
      <c r="R40" s="382"/>
      <c r="S40" s="382"/>
      <c r="T40" s="383"/>
      <c r="U40" s="225"/>
    </row>
    <row r="41" spans="2:21" x14ac:dyDescent="0.25">
      <c r="B41" s="224"/>
      <c r="C41" s="225"/>
      <c r="D41" s="225"/>
      <c r="E41" s="225"/>
      <c r="F41" s="225"/>
      <c r="G41" s="225"/>
      <c r="H41" s="225"/>
      <c r="I41" s="225"/>
      <c r="J41" s="225"/>
      <c r="K41" s="225"/>
      <c r="L41" s="225"/>
      <c r="M41" s="225"/>
      <c r="N41" s="225"/>
      <c r="O41" s="225"/>
      <c r="P41" s="225"/>
      <c r="Q41" s="225"/>
      <c r="R41" s="225"/>
      <c r="S41" s="225"/>
      <c r="T41" s="225"/>
      <c r="U41" s="225"/>
    </row>
    <row r="42" spans="2:21" x14ac:dyDescent="0.25">
      <c r="B42" s="224"/>
      <c r="C42" s="225"/>
      <c r="D42" s="225"/>
      <c r="E42" s="225"/>
      <c r="F42" s="225"/>
      <c r="G42" s="225"/>
      <c r="H42" s="225"/>
      <c r="I42" s="225"/>
      <c r="J42" s="225"/>
      <c r="K42" s="225"/>
      <c r="L42" s="225"/>
      <c r="M42" s="225"/>
      <c r="N42" s="225"/>
      <c r="O42" s="225"/>
      <c r="P42" s="225"/>
      <c r="Q42" s="225"/>
      <c r="R42" s="225"/>
      <c r="S42" s="225"/>
      <c r="T42" s="225"/>
      <c r="U42" s="225"/>
    </row>
    <row r="43" spans="2:21" x14ac:dyDescent="0.25">
      <c r="B43" s="224"/>
      <c r="C43" s="225" t="s">
        <v>167</v>
      </c>
      <c r="D43" s="225"/>
      <c r="E43" s="225"/>
      <c r="F43" s="225"/>
      <c r="G43" s="225"/>
      <c r="H43" s="225"/>
      <c r="I43" s="236" t="s">
        <v>413</v>
      </c>
      <c r="J43" s="225"/>
      <c r="K43" s="378" t="s">
        <v>168</v>
      </c>
      <c r="L43" s="379"/>
      <c r="M43" s="379"/>
      <c r="N43" s="379"/>
      <c r="O43" s="379"/>
      <c r="P43" s="379"/>
      <c r="Q43" s="379"/>
      <c r="R43" s="379"/>
      <c r="S43" s="379"/>
      <c r="T43" s="380"/>
      <c r="U43" s="225"/>
    </row>
    <row r="44" spans="2:21" ht="14.4" x14ac:dyDescent="0.3">
      <c r="B44" s="224"/>
      <c r="C44" s="225"/>
      <c r="D44" s="225"/>
      <c r="E44" s="225"/>
      <c r="F44" s="225"/>
      <c r="G44" s="225"/>
      <c r="H44" s="225"/>
      <c r="I44" s="237" t="s">
        <v>161</v>
      </c>
      <c r="J44" s="225"/>
      <c r="K44" s="381"/>
      <c r="L44" s="382"/>
      <c r="M44" s="382"/>
      <c r="N44" s="382"/>
      <c r="O44" s="382"/>
      <c r="P44" s="382"/>
      <c r="Q44" s="382"/>
      <c r="R44" s="382"/>
      <c r="S44" s="382"/>
      <c r="T44" s="383"/>
      <c r="U44" s="225"/>
    </row>
    <row r="45" spans="2:21" x14ac:dyDescent="0.25">
      <c r="B45" s="224"/>
      <c r="C45" s="225"/>
      <c r="D45" s="225"/>
      <c r="E45" s="225"/>
      <c r="F45" s="225"/>
      <c r="G45" s="225"/>
      <c r="H45" s="225"/>
      <c r="I45" s="225"/>
      <c r="J45" s="225"/>
      <c r="K45" s="225"/>
      <c r="L45" s="225"/>
      <c r="M45" s="225"/>
      <c r="N45" s="225"/>
      <c r="O45" s="225"/>
      <c r="P45" s="225"/>
      <c r="Q45" s="225"/>
      <c r="R45" s="225"/>
      <c r="S45" s="225"/>
      <c r="T45" s="225"/>
      <c r="U45" s="225"/>
    </row>
    <row r="46" spans="2:21" ht="13.8" customHeight="1" x14ac:dyDescent="0.25">
      <c r="B46" s="224"/>
      <c r="C46" s="225" t="s">
        <v>169</v>
      </c>
      <c r="D46" s="225"/>
      <c r="E46" s="225"/>
      <c r="F46" s="225"/>
      <c r="G46" s="225"/>
      <c r="H46" s="225"/>
      <c r="I46" s="236" t="s">
        <v>412</v>
      </c>
      <c r="J46" s="225"/>
      <c r="K46" s="378" t="s">
        <v>279</v>
      </c>
      <c r="L46" s="379"/>
      <c r="M46" s="379"/>
      <c r="N46" s="379"/>
      <c r="O46" s="379"/>
      <c r="P46" s="379"/>
      <c r="Q46" s="379"/>
      <c r="R46" s="379"/>
      <c r="S46" s="379"/>
      <c r="T46" s="380"/>
      <c r="U46" s="225"/>
    </row>
    <row r="47" spans="2:21" ht="22.2" customHeight="1" x14ac:dyDescent="0.3">
      <c r="B47" s="224"/>
      <c r="C47" s="225"/>
      <c r="D47" s="225"/>
      <c r="E47" s="225"/>
      <c r="F47" s="225"/>
      <c r="G47" s="225"/>
      <c r="H47" s="225"/>
      <c r="I47" s="237" t="s">
        <v>161</v>
      </c>
      <c r="J47" s="225"/>
      <c r="K47" s="384"/>
      <c r="L47" s="385"/>
      <c r="M47" s="385"/>
      <c r="N47" s="385"/>
      <c r="O47" s="385"/>
      <c r="P47" s="385"/>
      <c r="Q47" s="385"/>
      <c r="R47" s="385"/>
      <c r="S47" s="385"/>
      <c r="T47" s="386"/>
      <c r="U47" s="225"/>
    </row>
    <row r="48" spans="2:21" ht="24.6" customHeight="1" x14ac:dyDescent="0.25">
      <c r="B48" s="224"/>
      <c r="C48" s="225"/>
      <c r="D48" s="225"/>
      <c r="E48" s="225"/>
      <c r="F48" s="225"/>
      <c r="G48" s="225"/>
      <c r="H48" s="225"/>
      <c r="I48" s="225"/>
      <c r="J48" s="225"/>
      <c r="K48" s="381"/>
      <c r="L48" s="382"/>
      <c r="M48" s="382"/>
      <c r="N48" s="382"/>
      <c r="O48" s="382"/>
      <c r="P48" s="382"/>
      <c r="Q48" s="382"/>
      <c r="R48" s="382"/>
      <c r="S48" s="382"/>
      <c r="T48" s="383"/>
      <c r="U48" s="225"/>
    </row>
    <row r="49" spans="2:21" x14ac:dyDescent="0.25">
      <c r="B49" s="224"/>
      <c r="C49" s="225"/>
      <c r="D49" s="225"/>
      <c r="E49" s="225"/>
      <c r="F49" s="225"/>
      <c r="G49" s="225"/>
      <c r="H49" s="225"/>
      <c r="I49" s="225"/>
      <c r="J49" s="225"/>
      <c r="K49" s="225"/>
      <c r="L49" s="225"/>
      <c r="M49" s="225"/>
      <c r="N49" s="225"/>
      <c r="O49" s="225"/>
      <c r="P49" s="225"/>
      <c r="Q49" s="225"/>
      <c r="R49" s="225"/>
      <c r="S49" s="225"/>
      <c r="T49" s="225"/>
      <c r="U49" s="225"/>
    </row>
    <row r="50" spans="2:21" x14ac:dyDescent="0.25">
      <c r="B50" s="224"/>
      <c r="C50" s="225" t="s">
        <v>170</v>
      </c>
      <c r="D50" s="225"/>
      <c r="E50" s="225"/>
      <c r="F50" s="225"/>
      <c r="G50" s="225"/>
      <c r="H50" s="225"/>
      <c r="I50" s="236" t="s">
        <v>418</v>
      </c>
      <c r="J50" s="225"/>
      <c r="K50" s="378" t="s">
        <v>419</v>
      </c>
      <c r="L50" s="379"/>
      <c r="M50" s="379"/>
      <c r="N50" s="379"/>
      <c r="O50" s="379"/>
      <c r="P50" s="379"/>
      <c r="Q50" s="379"/>
      <c r="R50" s="379"/>
      <c r="S50" s="379"/>
      <c r="T50" s="380"/>
      <c r="U50" s="225"/>
    </row>
    <row r="51" spans="2:21" ht="14.4" x14ac:dyDescent="0.3">
      <c r="B51" s="224"/>
      <c r="C51" s="225"/>
      <c r="D51" s="225"/>
      <c r="E51" s="225"/>
      <c r="F51" s="225"/>
      <c r="G51" s="225"/>
      <c r="H51" s="225"/>
      <c r="I51" s="237" t="s">
        <v>161</v>
      </c>
      <c r="J51" s="225"/>
      <c r="K51" s="384"/>
      <c r="L51" s="385"/>
      <c r="M51" s="385"/>
      <c r="N51" s="385"/>
      <c r="O51" s="385"/>
      <c r="P51" s="385"/>
      <c r="Q51" s="385"/>
      <c r="R51" s="385"/>
      <c r="S51" s="385"/>
      <c r="T51" s="386"/>
      <c r="U51" s="225"/>
    </row>
    <row r="52" spans="2:21" x14ac:dyDescent="0.25">
      <c r="B52" s="224"/>
      <c r="C52" s="225"/>
      <c r="D52" s="225"/>
      <c r="E52" s="225"/>
      <c r="F52" s="225"/>
      <c r="G52" s="225"/>
      <c r="H52" s="225"/>
      <c r="I52" s="225"/>
      <c r="J52" s="225"/>
      <c r="K52" s="384"/>
      <c r="L52" s="385"/>
      <c r="M52" s="385"/>
      <c r="N52" s="385"/>
      <c r="O52" s="385"/>
      <c r="P52" s="385"/>
      <c r="Q52" s="385"/>
      <c r="R52" s="385"/>
      <c r="S52" s="385"/>
      <c r="T52" s="386"/>
      <c r="U52" s="225"/>
    </row>
    <row r="53" spans="2:21" x14ac:dyDescent="0.25">
      <c r="B53" s="224"/>
      <c r="C53" s="225"/>
      <c r="D53" s="225"/>
      <c r="E53" s="225"/>
      <c r="F53" s="225"/>
      <c r="G53" s="225"/>
      <c r="H53" s="225"/>
      <c r="I53" s="225"/>
      <c r="J53" s="225"/>
      <c r="K53" s="381"/>
      <c r="L53" s="382"/>
      <c r="M53" s="382"/>
      <c r="N53" s="382"/>
      <c r="O53" s="382"/>
      <c r="P53" s="382"/>
      <c r="Q53" s="382"/>
      <c r="R53" s="382"/>
      <c r="S53" s="382"/>
      <c r="T53" s="383"/>
      <c r="U53" s="225"/>
    </row>
    <row r="54" spans="2:21" x14ac:dyDescent="0.25">
      <c r="B54" s="224"/>
      <c r="C54" s="225"/>
      <c r="D54" s="225"/>
      <c r="E54" s="225"/>
      <c r="F54" s="225"/>
      <c r="G54" s="225"/>
      <c r="H54" s="225"/>
      <c r="I54" s="225"/>
      <c r="J54" s="225"/>
      <c r="K54" s="225"/>
      <c r="L54" s="225"/>
      <c r="M54" s="225"/>
      <c r="N54" s="225"/>
      <c r="O54" s="225"/>
      <c r="P54" s="225"/>
      <c r="Q54" s="225"/>
      <c r="R54" s="225"/>
      <c r="S54" s="225"/>
      <c r="T54" s="225"/>
      <c r="U54" s="225"/>
    </row>
    <row r="55" spans="2:21" ht="13.8" customHeight="1" x14ac:dyDescent="0.25">
      <c r="B55" s="224"/>
      <c r="C55" s="225" t="s">
        <v>249</v>
      </c>
      <c r="D55" s="225"/>
      <c r="E55" s="225"/>
      <c r="F55" s="225"/>
      <c r="G55" s="225"/>
      <c r="H55" s="225"/>
      <c r="I55" s="236" t="s">
        <v>420</v>
      </c>
      <c r="J55" s="225"/>
      <c r="K55" s="365" t="s">
        <v>280</v>
      </c>
      <c r="L55" s="365"/>
      <c r="M55" s="365"/>
      <c r="N55" s="365"/>
      <c r="O55" s="365"/>
      <c r="P55" s="365"/>
      <c r="Q55" s="365"/>
      <c r="R55" s="365"/>
      <c r="S55" s="365"/>
      <c r="T55" s="365"/>
      <c r="U55" s="225"/>
    </row>
    <row r="56" spans="2:21" ht="14.4" x14ac:dyDescent="0.3">
      <c r="B56" s="224"/>
      <c r="C56" s="225"/>
      <c r="D56" s="225"/>
      <c r="E56" s="225"/>
      <c r="F56" s="225"/>
      <c r="G56" s="225"/>
      <c r="H56" s="225"/>
      <c r="I56" s="237" t="s">
        <v>161</v>
      </c>
      <c r="J56" s="225"/>
      <c r="K56" s="365"/>
      <c r="L56" s="365"/>
      <c r="M56" s="365"/>
      <c r="N56" s="365"/>
      <c r="O56" s="365"/>
      <c r="P56" s="365"/>
      <c r="Q56" s="365"/>
      <c r="R56" s="365"/>
      <c r="S56" s="365"/>
      <c r="T56" s="365"/>
      <c r="U56" s="225"/>
    </row>
    <row r="57" spans="2:21" x14ac:dyDescent="0.25">
      <c r="B57" s="224"/>
      <c r="C57" s="225"/>
      <c r="D57" s="225"/>
      <c r="E57" s="225"/>
      <c r="F57" s="225"/>
      <c r="G57" s="225"/>
      <c r="H57" s="225"/>
      <c r="I57" s="225"/>
      <c r="J57" s="225"/>
      <c r="K57" s="225"/>
      <c r="L57" s="225"/>
      <c r="M57" s="225"/>
      <c r="N57" s="225"/>
      <c r="O57" s="225"/>
      <c r="P57" s="225"/>
      <c r="Q57" s="225"/>
      <c r="R57" s="225"/>
      <c r="S57" s="225"/>
      <c r="T57" s="225"/>
      <c r="U57" s="225"/>
    </row>
    <row r="58" spans="2:21" ht="14.4" x14ac:dyDescent="0.3">
      <c r="B58" s="224"/>
      <c r="C58" s="225" t="s">
        <v>171</v>
      </c>
      <c r="D58" s="225"/>
      <c r="E58" s="225"/>
      <c r="F58" s="225"/>
      <c r="G58" s="225"/>
      <c r="H58" s="225"/>
      <c r="I58" s="237" t="s">
        <v>580</v>
      </c>
      <c r="J58" s="225"/>
      <c r="K58" s="378" t="s">
        <v>281</v>
      </c>
      <c r="L58" s="379"/>
      <c r="M58" s="379"/>
      <c r="N58" s="379"/>
      <c r="O58" s="379"/>
      <c r="P58" s="379"/>
      <c r="Q58" s="379"/>
      <c r="R58" s="379"/>
      <c r="S58" s="379"/>
      <c r="T58" s="380"/>
      <c r="U58" s="225"/>
    </row>
    <row r="59" spans="2:21" x14ac:dyDescent="0.25">
      <c r="B59" s="224"/>
      <c r="C59" s="225"/>
      <c r="D59" s="225"/>
      <c r="E59" s="225"/>
      <c r="F59" s="225"/>
      <c r="G59" s="225"/>
      <c r="H59" s="225"/>
      <c r="I59" s="225"/>
      <c r="J59" s="225"/>
      <c r="K59" s="381"/>
      <c r="L59" s="382"/>
      <c r="M59" s="382"/>
      <c r="N59" s="382"/>
      <c r="O59" s="382"/>
      <c r="P59" s="382"/>
      <c r="Q59" s="382"/>
      <c r="R59" s="382"/>
      <c r="S59" s="382"/>
      <c r="T59" s="383"/>
      <c r="U59" s="225"/>
    </row>
    <row r="60" spans="2:21" x14ac:dyDescent="0.25">
      <c r="B60" s="224"/>
      <c r="C60" s="225"/>
      <c r="D60" s="225"/>
      <c r="E60" s="225"/>
      <c r="F60" s="225"/>
      <c r="G60" s="225"/>
      <c r="H60" s="225"/>
      <c r="I60" s="225"/>
      <c r="J60" s="225"/>
      <c r="K60" s="225"/>
      <c r="L60" s="225"/>
      <c r="M60" s="225"/>
      <c r="N60" s="225"/>
      <c r="O60" s="225"/>
      <c r="P60" s="225"/>
      <c r="Q60" s="225"/>
      <c r="R60" s="225"/>
      <c r="S60" s="225"/>
      <c r="T60" s="225"/>
      <c r="U60" s="225"/>
    </row>
    <row r="61" spans="2:21" ht="23.4" customHeight="1" x14ac:dyDescent="0.25">
      <c r="B61" s="224"/>
      <c r="C61" s="225" t="s">
        <v>282</v>
      </c>
      <c r="D61" s="225"/>
      <c r="E61" s="225"/>
      <c r="F61" s="225"/>
      <c r="G61" s="225"/>
      <c r="H61" s="225"/>
      <c r="I61" s="236" t="s">
        <v>577</v>
      </c>
      <c r="J61" s="225"/>
      <c r="K61" s="365" t="s">
        <v>578</v>
      </c>
      <c r="L61" s="365"/>
      <c r="M61" s="365"/>
      <c r="N61" s="365"/>
      <c r="O61" s="365"/>
      <c r="P61" s="365"/>
      <c r="Q61" s="365"/>
      <c r="R61" s="365"/>
      <c r="S61" s="365"/>
      <c r="T61" s="365"/>
      <c r="U61" s="225"/>
    </row>
    <row r="62" spans="2:21" ht="34.799999999999997" customHeight="1" x14ac:dyDescent="0.3">
      <c r="B62" s="224"/>
      <c r="C62" s="225"/>
      <c r="D62" s="225"/>
      <c r="E62" s="225"/>
      <c r="F62" s="225"/>
      <c r="G62" s="225"/>
      <c r="H62" s="225"/>
      <c r="I62" s="237" t="s">
        <v>579</v>
      </c>
      <c r="J62" s="225"/>
      <c r="K62" s="365"/>
      <c r="L62" s="365"/>
      <c r="M62" s="365"/>
      <c r="N62" s="365"/>
      <c r="O62" s="365"/>
      <c r="P62" s="365"/>
      <c r="Q62" s="365"/>
      <c r="R62" s="365"/>
      <c r="S62" s="365"/>
      <c r="T62" s="365"/>
      <c r="U62" s="225"/>
    </row>
    <row r="63" spans="2:21" ht="15.6" customHeight="1" x14ac:dyDescent="0.25">
      <c r="B63" s="224"/>
      <c r="C63" s="225"/>
      <c r="D63" s="225"/>
      <c r="E63" s="225"/>
      <c r="F63" s="225"/>
      <c r="G63" s="225"/>
      <c r="H63" s="225"/>
      <c r="I63" s="225"/>
      <c r="J63" s="225"/>
      <c r="K63" s="238"/>
      <c r="L63" s="238"/>
      <c r="M63" s="238"/>
      <c r="N63" s="238"/>
      <c r="O63" s="238"/>
      <c r="P63" s="238"/>
      <c r="Q63" s="238"/>
      <c r="R63" s="238"/>
      <c r="S63" s="238"/>
      <c r="T63" s="238"/>
      <c r="U63" s="225"/>
    </row>
    <row r="64" spans="2:21" x14ac:dyDescent="0.25">
      <c r="B64" s="225"/>
      <c r="C64" s="225"/>
      <c r="D64" s="225"/>
      <c r="E64" s="225"/>
      <c r="F64" s="225"/>
      <c r="G64" s="225"/>
      <c r="H64" s="225"/>
      <c r="I64" s="225"/>
      <c r="J64" s="225"/>
      <c r="K64" s="225"/>
      <c r="L64" s="225"/>
      <c r="M64" s="225"/>
      <c r="N64" s="225"/>
      <c r="O64" s="225"/>
      <c r="P64" s="225"/>
      <c r="Q64" s="225"/>
      <c r="R64" s="225"/>
      <c r="S64" s="225"/>
      <c r="T64" s="225"/>
      <c r="U64" s="225"/>
    </row>
    <row r="65" spans="2:21" ht="13.8" customHeight="1" x14ac:dyDescent="0.25">
      <c r="B65" s="225"/>
      <c r="C65" s="225" t="s">
        <v>283</v>
      </c>
      <c r="D65" s="225"/>
      <c r="E65" s="225"/>
      <c r="F65" s="225"/>
      <c r="G65" s="225"/>
      <c r="H65" s="225"/>
      <c r="I65" s="236" t="s">
        <v>581</v>
      </c>
      <c r="J65" s="225"/>
      <c r="K65" s="365" t="s">
        <v>582</v>
      </c>
      <c r="L65" s="365"/>
      <c r="M65" s="365"/>
      <c r="N65" s="365"/>
      <c r="O65" s="365"/>
      <c r="P65" s="365"/>
      <c r="Q65" s="365"/>
      <c r="R65" s="365"/>
      <c r="S65" s="365"/>
      <c r="T65" s="365"/>
      <c r="U65" s="225"/>
    </row>
    <row r="66" spans="2:21" ht="14.4" x14ac:dyDescent="0.3">
      <c r="B66" s="225"/>
      <c r="C66" s="225"/>
      <c r="D66" s="225"/>
      <c r="E66" s="225"/>
      <c r="F66" s="225"/>
      <c r="G66" s="225"/>
      <c r="H66" s="225"/>
      <c r="I66" s="237" t="s">
        <v>579</v>
      </c>
      <c r="J66" s="225"/>
      <c r="K66" s="365"/>
      <c r="L66" s="365"/>
      <c r="M66" s="365"/>
      <c r="N66" s="365"/>
      <c r="O66" s="365"/>
      <c r="P66" s="365"/>
      <c r="Q66" s="365"/>
      <c r="R66" s="365"/>
      <c r="S66" s="365"/>
      <c r="T66" s="365"/>
      <c r="U66" s="225"/>
    </row>
    <row r="67" spans="2:21" x14ac:dyDescent="0.25">
      <c r="B67" s="225"/>
      <c r="C67" s="225"/>
      <c r="D67" s="225"/>
      <c r="E67" s="225"/>
      <c r="F67" s="225"/>
      <c r="G67" s="225"/>
      <c r="H67" s="225"/>
      <c r="I67" s="225"/>
      <c r="J67" s="225"/>
      <c r="K67" s="365"/>
      <c r="L67" s="365"/>
      <c r="M67" s="365"/>
      <c r="N67" s="365"/>
      <c r="O67" s="365"/>
      <c r="P67" s="365"/>
      <c r="Q67" s="365"/>
      <c r="R67" s="365"/>
      <c r="S67" s="365"/>
      <c r="T67" s="365"/>
      <c r="U67" s="225"/>
    </row>
    <row r="68" spans="2:21" ht="24" customHeight="1" x14ac:dyDescent="0.25">
      <c r="B68" s="225"/>
      <c r="C68" s="225"/>
      <c r="D68" s="225"/>
      <c r="E68" s="225"/>
      <c r="F68" s="225"/>
      <c r="G68" s="225"/>
      <c r="H68" s="225"/>
      <c r="I68" s="225"/>
      <c r="J68" s="225"/>
      <c r="K68" s="365"/>
      <c r="L68" s="365"/>
      <c r="M68" s="365"/>
      <c r="N68" s="365"/>
      <c r="O68" s="365"/>
      <c r="P68" s="365"/>
      <c r="Q68" s="365"/>
      <c r="R68" s="365"/>
      <c r="S68" s="365"/>
      <c r="T68" s="365"/>
      <c r="U68" s="225"/>
    </row>
    <row r="69" spans="2:21" x14ac:dyDescent="0.25">
      <c r="B69" s="225"/>
      <c r="C69" s="225"/>
      <c r="D69" s="225"/>
      <c r="E69" s="225"/>
      <c r="F69" s="225"/>
      <c r="G69" s="225"/>
      <c r="H69" s="225"/>
      <c r="I69" s="225"/>
      <c r="J69" s="225"/>
      <c r="K69" s="225"/>
      <c r="L69" s="225"/>
      <c r="M69" s="225"/>
      <c r="N69" s="225"/>
      <c r="O69" s="225"/>
      <c r="P69" s="225"/>
      <c r="Q69" s="225"/>
      <c r="R69" s="225"/>
      <c r="S69" s="225"/>
      <c r="T69" s="225"/>
      <c r="U69" s="225"/>
    </row>
    <row r="70" spans="2:21" ht="55.2" customHeight="1" x14ac:dyDescent="0.3">
      <c r="B70" s="224"/>
      <c r="C70" s="225" t="s">
        <v>321</v>
      </c>
      <c r="D70" s="225"/>
      <c r="E70" s="225"/>
      <c r="F70" s="225"/>
      <c r="G70" s="225"/>
      <c r="H70" s="225"/>
      <c r="I70" s="237" t="s">
        <v>583</v>
      </c>
      <c r="J70" s="225"/>
      <c r="K70" s="366" t="s">
        <v>324</v>
      </c>
      <c r="L70" s="367"/>
      <c r="M70" s="367"/>
      <c r="N70" s="367"/>
      <c r="O70" s="367"/>
      <c r="P70" s="367"/>
      <c r="Q70" s="367"/>
      <c r="R70" s="367"/>
      <c r="S70" s="367"/>
      <c r="T70" s="368"/>
      <c r="U70" s="225"/>
    </row>
    <row r="71" spans="2:21" x14ac:dyDescent="0.25">
      <c r="B71" s="224"/>
      <c r="C71" s="225"/>
      <c r="D71" s="225"/>
      <c r="E71" s="225"/>
      <c r="F71" s="225"/>
      <c r="G71" s="225"/>
      <c r="H71" s="225"/>
      <c r="I71" s="225"/>
      <c r="J71" s="225"/>
      <c r="K71" s="239" t="s">
        <v>322</v>
      </c>
      <c r="L71" s="225"/>
      <c r="M71" s="225"/>
      <c r="N71" s="225"/>
      <c r="O71" s="225"/>
      <c r="P71" s="225"/>
      <c r="Q71" s="225"/>
      <c r="R71" s="225"/>
      <c r="S71" s="225"/>
      <c r="T71" s="240"/>
      <c r="U71" s="225"/>
    </row>
    <row r="72" spans="2:21" x14ac:dyDescent="0.25">
      <c r="B72" s="224"/>
      <c r="C72" s="225"/>
      <c r="D72" s="225"/>
      <c r="E72" s="225"/>
      <c r="F72" s="225"/>
      <c r="G72" s="225"/>
      <c r="H72" s="225"/>
      <c r="I72" s="225"/>
      <c r="J72" s="225"/>
      <c r="K72" s="239" t="s">
        <v>325</v>
      </c>
      <c r="L72" s="225"/>
      <c r="M72" s="225"/>
      <c r="N72" s="225"/>
      <c r="O72" s="225"/>
      <c r="P72" s="225"/>
      <c r="Q72" s="225"/>
      <c r="R72" s="225"/>
      <c r="S72" s="225"/>
      <c r="T72" s="240"/>
      <c r="U72" s="225"/>
    </row>
    <row r="73" spans="2:21" x14ac:dyDescent="0.25">
      <c r="B73" s="224"/>
      <c r="C73" s="225"/>
      <c r="D73" s="225"/>
      <c r="E73" s="225"/>
      <c r="F73" s="225"/>
      <c r="G73" s="225"/>
      <c r="H73" s="225"/>
      <c r="I73" s="225"/>
      <c r="J73" s="225"/>
      <c r="K73" s="239" t="s">
        <v>323</v>
      </c>
      <c r="L73" s="225"/>
      <c r="M73" s="225"/>
      <c r="N73" s="225"/>
      <c r="O73" s="225"/>
      <c r="P73" s="225"/>
      <c r="Q73" s="225"/>
      <c r="R73" s="225"/>
      <c r="S73" s="225"/>
      <c r="T73" s="240"/>
      <c r="U73" s="225"/>
    </row>
    <row r="74" spans="2:21" x14ac:dyDescent="0.25">
      <c r="B74" s="224"/>
      <c r="C74" s="225"/>
      <c r="D74" s="225"/>
      <c r="E74" s="225"/>
      <c r="F74" s="225"/>
      <c r="G74" s="225"/>
      <c r="H74" s="225"/>
      <c r="I74" s="225"/>
      <c r="J74" s="225"/>
      <c r="K74" s="241" t="s">
        <v>326</v>
      </c>
      <c r="L74" s="242"/>
      <c r="M74" s="242"/>
      <c r="N74" s="242"/>
      <c r="O74" s="242"/>
      <c r="P74" s="242"/>
      <c r="Q74" s="242"/>
      <c r="R74" s="242"/>
      <c r="S74" s="242"/>
      <c r="T74" s="243"/>
      <c r="U74" s="225"/>
    </row>
    <row r="75" spans="2:21" x14ac:dyDescent="0.25">
      <c r="B75" s="224"/>
      <c r="C75" s="225"/>
      <c r="D75" s="225"/>
      <c r="E75" s="225"/>
      <c r="F75" s="225"/>
      <c r="G75" s="225"/>
      <c r="H75" s="225"/>
      <c r="I75" s="225"/>
      <c r="J75" s="225"/>
      <c r="K75" s="225"/>
      <c r="L75" s="225"/>
      <c r="M75" s="225"/>
      <c r="N75" s="225"/>
      <c r="O75" s="225"/>
      <c r="P75" s="225"/>
      <c r="Q75" s="225"/>
      <c r="R75" s="225"/>
      <c r="S75" s="225"/>
      <c r="T75" s="225"/>
      <c r="U75" s="225"/>
    </row>
  </sheetData>
  <sheetProtection algorithmName="SHA-512" hashValue="+jvDARnfHWXH5wrJW5cyyY8gdnRMetrtHZpbLpnn4mjKiusiNBcavUnkKFkxrqGlrqErG5U3rkz5Dj3h1+mYow==" saltValue="bzlGTC3BAMShi/QLwWqJqA==" spinCount="100000" sheet="1" objects="1" scenarios="1"/>
  <mergeCells count="14">
    <mergeCell ref="C6:I6"/>
    <mergeCell ref="C4:K5"/>
    <mergeCell ref="C3:K3"/>
    <mergeCell ref="K65:T68"/>
    <mergeCell ref="K70:T70"/>
    <mergeCell ref="K32:T34"/>
    <mergeCell ref="K36:T37"/>
    <mergeCell ref="K58:T59"/>
    <mergeCell ref="K39:T40"/>
    <mergeCell ref="K43:T44"/>
    <mergeCell ref="K46:T48"/>
    <mergeCell ref="K50:T53"/>
    <mergeCell ref="K55:T56"/>
    <mergeCell ref="K61:T62"/>
  </mergeCells>
  <pageMargins left="0.70866141732283472" right="0.70866141732283472" top="0.74803149606299213" bottom="0.74803149606299213" header="0.31496062992125984" footer="0.31496062992125984"/>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ER380"/>
  <sheetViews>
    <sheetView zoomScaleNormal="100" workbookViewId="0">
      <pane xSplit="2" ySplit="14" topLeftCell="C46" activePane="bottomRight" state="frozen"/>
      <selection activeCell="Y154" sqref="Y154"/>
      <selection pane="topRight" activeCell="Y154" sqref="Y154"/>
      <selection pane="bottomLeft" activeCell="Y154" sqref="Y154"/>
      <selection pane="bottomRight" activeCell="N86" sqref="N86"/>
    </sheetView>
  </sheetViews>
  <sheetFormatPr defaultRowHeight="13.8" outlineLevelRow="1" x14ac:dyDescent="0.25"/>
  <cols>
    <col min="1" max="1" width="5.6640625" style="9" customWidth="1"/>
    <col min="2" max="2" width="5.21875" style="9" customWidth="1"/>
    <col min="3" max="3" width="57.33203125" style="9" customWidth="1"/>
    <col min="4" max="4" width="4.88671875" style="9" customWidth="1"/>
    <col min="5" max="5" width="10.44140625" style="67" customWidth="1"/>
    <col min="6" max="6" width="4.77734375" style="9" customWidth="1"/>
    <col min="7" max="7" width="6.88671875" style="9" customWidth="1"/>
    <col min="8" max="8" width="13.44140625" style="9" customWidth="1"/>
    <col min="9" max="9" width="13.109375" style="9" customWidth="1"/>
    <col min="10" max="10" width="12.21875" style="9" customWidth="1"/>
    <col min="11" max="11" width="5.33203125" style="9" customWidth="1"/>
    <col min="12" max="14" width="11.109375" style="9" bestFit="1" customWidth="1"/>
    <col min="15" max="24" width="9.33203125" style="9" bestFit="1" customWidth="1"/>
    <col min="25" max="25" width="4.88671875" style="9" customWidth="1"/>
    <col min="26" max="16384" width="8.88671875" style="9"/>
  </cols>
  <sheetData>
    <row r="3" spans="2:25" ht="14.4" thickBot="1" x14ac:dyDescent="0.3">
      <c r="B3" s="8"/>
      <c r="C3" s="8"/>
      <c r="D3" s="8"/>
      <c r="E3" s="19"/>
      <c r="F3" s="8"/>
      <c r="G3" s="8"/>
      <c r="H3" s="8"/>
      <c r="I3" s="8"/>
      <c r="J3" s="8"/>
      <c r="K3" s="8"/>
      <c r="L3" s="8"/>
      <c r="M3" s="8"/>
      <c r="N3" s="8"/>
      <c r="O3" s="8"/>
      <c r="P3" s="8"/>
      <c r="Q3" s="8"/>
      <c r="R3" s="8"/>
      <c r="S3" s="8"/>
      <c r="T3" s="8"/>
      <c r="U3" s="8"/>
      <c r="V3" s="8"/>
      <c r="W3" s="8"/>
      <c r="X3" s="8"/>
      <c r="Y3" s="8"/>
    </row>
    <row r="4" spans="2:25" x14ac:dyDescent="0.25">
      <c r="B4" s="8"/>
      <c r="C4" s="10" t="str">
        <f>'0-Instructiuni'!C3</f>
        <v>PROGRAMUL REGIONAL NORD-VEST 2021-2027</v>
      </c>
      <c r="D4" s="69"/>
      <c r="E4" s="165"/>
      <c r="F4" s="166"/>
      <c r="G4" s="166"/>
      <c r="H4" s="166"/>
      <c r="I4" s="167"/>
      <c r="J4" s="8"/>
      <c r="K4" s="8"/>
      <c r="L4" s="8"/>
      <c r="M4" s="8"/>
      <c r="N4" s="8"/>
      <c r="O4" s="8"/>
      <c r="P4" s="8"/>
      <c r="Q4" s="8"/>
      <c r="R4" s="8"/>
      <c r="S4" s="8"/>
      <c r="T4" s="8"/>
      <c r="U4" s="8"/>
      <c r="V4" s="8"/>
      <c r="W4" s="8"/>
      <c r="X4" s="8"/>
      <c r="Y4" s="8"/>
    </row>
    <row r="5" spans="2:25" x14ac:dyDescent="0.25">
      <c r="B5" s="8"/>
      <c r="C5" s="387" t="str">
        <f>'0-Instructiuni'!C4</f>
        <v>Obiectiv specific: RSO1.3 Intensificarea creșterii durabile și a competitivității IMM-urilor și crearea de locuri de muncă în cadrul IMM-urilor, inclusiv prin investiții productive</v>
      </c>
      <c r="D5" s="388"/>
      <c r="E5" s="388"/>
      <c r="F5" s="388"/>
      <c r="G5" s="388"/>
      <c r="H5" s="388"/>
      <c r="I5" s="389"/>
      <c r="J5" s="8"/>
      <c r="K5" s="8"/>
      <c r="L5" s="8"/>
      <c r="M5" s="8"/>
      <c r="N5" s="8"/>
      <c r="O5" s="8"/>
      <c r="P5" s="8"/>
      <c r="Q5" s="8"/>
      <c r="R5" s="8"/>
      <c r="S5" s="8"/>
      <c r="T5" s="8"/>
      <c r="U5" s="8"/>
      <c r="V5" s="8"/>
      <c r="W5" s="8"/>
      <c r="X5" s="8"/>
      <c r="Y5" s="8"/>
    </row>
    <row r="6" spans="2:25" x14ac:dyDescent="0.25">
      <c r="B6" s="8"/>
      <c r="C6" s="387"/>
      <c r="D6" s="388"/>
      <c r="E6" s="388"/>
      <c r="F6" s="388"/>
      <c r="G6" s="388"/>
      <c r="H6" s="388"/>
      <c r="I6" s="389"/>
      <c r="J6" s="8"/>
      <c r="K6" s="8"/>
      <c r="L6" s="8"/>
      <c r="M6" s="8"/>
      <c r="N6" s="8"/>
      <c r="O6" s="8"/>
      <c r="P6" s="8"/>
      <c r="Q6" s="8"/>
      <c r="R6" s="8"/>
      <c r="S6" s="8"/>
      <c r="T6" s="8"/>
      <c r="U6" s="8"/>
      <c r="V6" s="8"/>
      <c r="W6" s="8"/>
      <c r="X6" s="8"/>
      <c r="Y6" s="8"/>
    </row>
    <row r="7" spans="2:25" x14ac:dyDescent="0.25">
      <c r="B7" s="8"/>
      <c r="C7" s="12" t="str">
        <f>'0-Instructiuni'!C6</f>
        <v>Actiune: a) Creșterea competitivității IMM-urilor</v>
      </c>
      <c r="D7" s="17"/>
      <c r="E7" s="19"/>
      <c r="F7" s="8"/>
      <c r="G7" s="8"/>
      <c r="H7" s="8"/>
      <c r="I7" s="168"/>
      <c r="J7" s="8"/>
      <c r="K7" s="8"/>
      <c r="L7" s="8"/>
      <c r="M7" s="8"/>
      <c r="N7" s="8"/>
      <c r="O7" s="8"/>
      <c r="P7" s="8"/>
      <c r="Q7" s="8"/>
      <c r="R7" s="8"/>
      <c r="S7" s="8"/>
      <c r="T7" s="8"/>
      <c r="U7" s="8"/>
      <c r="V7" s="8"/>
      <c r="W7" s="8"/>
      <c r="X7" s="8"/>
      <c r="Y7" s="8"/>
    </row>
    <row r="8" spans="2:25" ht="14.4" thickBot="1" x14ac:dyDescent="0.3">
      <c r="B8" s="8"/>
      <c r="C8" s="14" t="str">
        <f>'0-Instructiuni'!C7</f>
        <v>Apel de proiecte nr. PRNV/2023/131.B/1</v>
      </c>
      <c r="D8" s="70"/>
      <c r="E8" s="169"/>
      <c r="F8" s="170"/>
      <c r="G8" s="170"/>
      <c r="H8" s="170"/>
      <c r="I8" s="171"/>
      <c r="J8" s="8"/>
      <c r="K8" s="8"/>
      <c r="L8" s="8"/>
      <c r="M8" s="8"/>
      <c r="N8" s="8"/>
      <c r="O8" s="8"/>
      <c r="P8" s="8"/>
      <c r="Q8" s="8"/>
      <c r="R8" s="8"/>
      <c r="S8" s="8"/>
      <c r="T8" s="8"/>
      <c r="U8" s="8"/>
      <c r="V8" s="8"/>
      <c r="W8" s="8"/>
      <c r="X8" s="8"/>
      <c r="Y8" s="8"/>
    </row>
    <row r="9" spans="2:25" x14ac:dyDescent="0.25">
      <c r="B9" s="8"/>
      <c r="C9" s="17"/>
      <c r="D9" s="17"/>
      <c r="E9" s="19"/>
      <c r="F9" s="8"/>
      <c r="G9" s="8"/>
      <c r="H9" s="8"/>
      <c r="I9" s="8"/>
      <c r="J9" s="8"/>
      <c r="K9" s="8"/>
      <c r="L9" s="245">
        <f>IF(L13="Implementare",0,J9+1)</f>
        <v>0</v>
      </c>
      <c r="M9" s="245">
        <f t="shared" ref="M9" si="0">IF(M13="Implementare",0,L9+1)</f>
        <v>0</v>
      </c>
      <c r="N9" s="245">
        <f t="shared" ref="N9" si="1">IF(N13="Implementare",0,M9+1)</f>
        <v>1</v>
      </c>
      <c r="O9" s="245">
        <f t="shared" ref="O9:X9" si="2">IF(O13="Implementare",0,N9+1)</f>
        <v>2</v>
      </c>
      <c r="P9" s="245">
        <f t="shared" si="2"/>
        <v>3</v>
      </c>
      <c r="Q9" s="245">
        <f t="shared" si="2"/>
        <v>4</v>
      </c>
      <c r="R9" s="245">
        <f t="shared" si="2"/>
        <v>5</v>
      </c>
      <c r="S9" s="245">
        <f t="shared" si="2"/>
        <v>6</v>
      </c>
      <c r="T9" s="245">
        <f t="shared" si="2"/>
        <v>7</v>
      </c>
      <c r="U9" s="245">
        <f t="shared" si="2"/>
        <v>8</v>
      </c>
      <c r="V9" s="245">
        <f t="shared" si="2"/>
        <v>9</v>
      </c>
      <c r="W9" s="245">
        <f t="shared" si="2"/>
        <v>10</v>
      </c>
      <c r="X9" s="245">
        <f t="shared" si="2"/>
        <v>11</v>
      </c>
      <c r="Y9" s="8"/>
    </row>
    <row r="10" spans="2:25" s="226" customFormat="1" ht="21" customHeight="1" x14ac:dyDescent="0.25">
      <c r="B10" s="225"/>
      <c r="C10" s="396" t="s">
        <v>94</v>
      </c>
      <c r="D10" s="397"/>
      <c r="E10" s="397"/>
      <c r="F10" s="397"/>
      <c r="G10" s="397"/>
      <c r="H10" s="397"/>
      <c r="I10" s="397"/>
      <c r="J10" s="397"/>
      <c r="K10" s="398"/>
      <c r="L10" s="256">
        <f>YEAR(E29)</f>
        <v>2024</v>
      </c>
      <c r="M10" s="256">
        <f>L10+1</f>
        <v>2025</v>
      </c>
      <c r="N10" s="256">
        <f t="shared" ref="N10:X10" si="3">M10+1</f>
        <v>2026</v>
      </c>
      <c r="O10" s="256">
        <f t="shared" si="3"/>
        <v>2027</v>
      </c>
      <c r="P10" s="256">
        <f t="shared" si="3"/>
        <v>2028</v>
      </c>
      <c r="Q10" s="256">
        <f t="shared" si="3"/>
        <v>2029</v>
      </c>
      <c r="R10" s="256">
        <f t="shared" si="3"/>
        <v>2030</v>
      </c>
      <c r="S10" s="256">
        <f t="shared" si="3"/>
        <v>2031</v>
      </c>
      <c r="T10" s="256">
        <f t="shared" si="3"/>
        <v>2032</v>
      </c>
      <c r="U10" s="256">
        <f t="shared" si="3"/>
        <v>2033</v>
      </c>
      <c r="V10" s="256">
        <f t="shared" si="3"/>
        <v>2034</v>
      </c>
      <c r="W10" s="256">
        <f t="shared" si="3"/>
        <v>2035</v>
      </c>
      <c r="X10" s="256">
        <f t="shared" si="3"/>
        <v>2036</v>
      </c>
      <c r="Y10" s="225"/>
    </row>
    <row r="11" spans="2:25" s="226" customFormat="1" ht="15.6" hidden="1" x14ac:dyDescent="0.25">
      <c r="B11" s="225"/>
      <c r="C11" s="257"/>
      <c r="D11" s="258"/>
      <c r="E11" s="256"/>
      <c r="F11" s="259"/>
      <c r="G11" s="259"/>
      <c r="H11" s="258"/>
      <c r="I11" s="258"/>
      <c r="J11" s="259"/>
      <c r="K11" s="259"/>
      <c r="L11" s="260">
        <f>DATE(L10,12,31)</f>
        <v>45657</v>
      </c>
      <c r="M11" s="260">
        <f t="shared" ref="M11:X11" si="4">DATE(M10,12,31)</f>
        <v>46022</v>
      </c>
      <c r="N11" s="260">
        <f t="shared" si="4"/>
        <v>46387</v>
      </c>
      <c r="O11" s="260">
        <f t="shared" si="4"/>
        <v>46752</v>
      </c>
      <c r="P11" s="260">
        <f t="shared" si="4"/>
        <v>47118</v>
      </c>
      <c r="Q11" s="260">
        <f t="shared" si="4"/>
        <v>47483</v>
      </c>
      <c r="R11" s="260">
        <f t="shared" si="4"/>
        <v>47848</v>
      </c>
      <c r="S11" s="260">
        <f t="shared" si="4"/>
        <v>48213</v>
      </c>
      <c r="T11" s="260">
        <f t="shared" si="4"/>
        <v>48579</v>
      </c>
      <c r="U11" s="260">
        <f t="shared" si="4"/>
        <v>48944</v>
      </c>
      <c r="V11" s="260">
        <f t="shared" si="4"/>
        <v>49309</v>
      </c>
      <c r="W11" s="260">
        <f t="shared" si="4"/>
        <v>49674</v>
      </c>
      <c r="X11" s="260">
        <f t="shared" si="4"/>
        <v>50040</v>
      </c>
      <c r="Y11" s="225"/>
    </row>
    <row r="12" spans="2:25" s="226" customFormat="1" ht="15.6" hidden="1" x14ac:dyDescent="0.25">
      <c r="B12" s="225"/>
      <c r="C12" s="257"/>
      <c r="D12" s="258"/>
      <c r="E12" s="256"/>
      <c r="F12" s="259"/>
      <c r="G12" s="259"/>
      <c r="H12" s="258"/>
      <c r="I12" s="258"/>
      <c r="J12" s="259"/>
      <c r="K12" s="259"/>
      <c r="L12" s="261">
        <f>DATEDIF(E29-1,L11,"M")</f>
        <v>3</v>
      </c>
      <c r="M12" s="261">
        <f>DATEDIF(L11,M11,"M")</f>
        <v>12</v>
      </c>
      <c r="N12" s="261">
        <f t="shared" ref="N12:X12" si="5">DATEDIF(M11,N11,"M")</f>
        <v>12</v>
      </c>
      <c r="O12" s="261">
        <f t="shared" si="5"/>
        <v>12</v>
      </c>
      <c r="P12" s="261">
        <f t="shared" si="5"/>
        <v>12</v>
      </c>
      <c r="Q12" s="261">
        <f t="shared" si="5"/>
        <v>12</v>
      </c>
      <c r="R12" s="261">
        <f t="shared" si="5"/>
        <v>12</v>
      </c>
      <c r="S12" s="261">
        <f t="shared" si="5"/>
        <v>12</v>
      </c>
      <c r="T12" s="261">
        <f t="shared" si="5"/>
        <v>12</v>
      </c>
      <c r="U12" s="261">
        <f t="shared" si="5"/>
        <v>12</v>
      </c>
      <c r="V12" s="261">
        <f t="shared" si="5"/>
        <v>12</v>
      </c>
      <c r="W12" s="261">
        <f t="shared" si="5"/>
        <v>12</v>
      </c>
      <c r="X12" s="261">
        <f t="shared" si="5"/>
        <v>12</v>
      </c>
      <c r="Y12" s="225"/>
    </row>
    <row r="13" spans="2:25" s="226" customFormat="1" ht="22.8" customHeight="1" x14ac:dyDescent="0.25">
      <c r="B13" s="225"/>
      <c r="C13" s="396" t="s">
        <v>95</v>
      </c>
      <c r="D13" s="397"/>
      <c r="E13" s="397"/>
      <c r="F13" s="397"/>
      <c r="G13" s="397"/>
      <c r="H13" s="397"/>
      <c r="I13" s="397"/>
      <c r="J13" s="397"/>
      <c r="K13" s="398"/>
      <c r="L13" s="262" t="s">
        <v>93</v>
      </c>
      <c r="M13" s="263" t="str">
        <f>IF($E$30-L12&gt;0,"Implementare","Operare")</f>
        <v>Implementare</v>
      </c>
      <c r="N13" s="263" t="str">
        <f t="shared" ref="N13:X13" si="6">IF($E$30-M12&gt;0,"Implementare","Operare")</f>
        <v>Operare</v>
      </c>
      <c r="O13" s="263" t="str">
        <f t="shared" si="6"/>
        <v>Operare</v>
      </c>
      <c r="P13" s="263" t="str">
        <f t="shared" si="6"/>
        <v>Operare</v>
      </c>
      <c r="Q13" s="263" t="str">
        <f t="shared" si="6"/>
        <v>Operare</v>
      </c>
      <c r="R13" s="263" t="str">
        <f t="shared" si="6"/>
        <v>Operare</v>
      </c>
      <c r="S13" s="263" t="str">
        <f t="shared" si="6"/>
        <v>Operare</v>
      </c>
      <c r="T13" s="263" t="str">
        <f t="shared" si="6"/>
        <v>Operare</v>
      </c>
      <c r="U13" s="263" t="str">
        <f t="shared" si="6"/>
        <v>Operare</v>
      </c>
      <c r="V13" s="263" t="str">
        <f t="shared" si="6"/>
        <v>Operare</v>
      </c>
      <c r="W13" s="263" t="str">
        <f t="shared" si="6"/>
        <v>Operare</v>
      </c>
      <c r="X13" s="263" t="str">
        <f t="shared" si="6"/>
        <v>Operare</v>
      </c>
      <c r="Y13" s="225"/>
    </row>
    <row r="14" spans="2:25" x14ac:dyDescent="0.25">
      <c r="B14" s="8"/>
      <c r="C14" s="8"/>
      <c r="D14" s="8"/>
      <c r="E14" s="24"/>
      <c r="F14" s="17"/>
      <c r="G14" s="17"/>
      <c r="H14" s="17"/>
      <c r="I14" s="17"/>
      <c r="J14" s="17"/>
      <c r="K14" s="17"/>
      <c r="L14" s="17"/>
      <c r="M14" s="223"/>
      <c r="N14" s="17"/>
      <c r="O14" s="17"/>
      <c r="P14" s="17"/>
      <c r="Q14" s="17"/>
      <c r="R14" s="17"/>
      <c r="S14" s="17"/>
      <c r="T14" s="17"/>
      <c r="U14" s="17"/>
      <c r="V14" s="17"/>
      <c r="W14" s="8"/>
      <c r="X14" s="8"/>
      <c r="Y14" s="8"/>
    </row>
    <row r="15" spans="2:25" x14ac:dyDescent="0.25">
      <c r="E15" s="9"/>
    </row>
    <row r="16" spans="2:25" x14ac:dyDescent="0.25">
      <c r="E16" s="9"/>
    </row>
    <row r="17" spans="2:25" x14ac:dyDescent="0.25">
      <c r="B17" s="8"/>
      <c r="C17" s="8"/>
      <c r="D17" s="8"/>
      <c r="E17" s="24"/>
      <c r="F17" s="17"/>
      <c r="G17" s="17"/>
      <c r="H17" s="17"/>
      <c r="I17" s="17"/>
      <c r="J17" s="17"/>
      <c r="K17" s="17"/>
      <c r="L17" s="17"/>
      <c r="M17" s="17"/>
      <c r="N17" s="17"/>
      <c r="O17" s="17"/>
      <c r="P17" s="17"/>
      <c r="Q17" s="17"/>
      <c r="R17" s="17"/>
      <c r="S17" s="17"/>
      <c r="T17" s="17"/>
      <c r="U17" s="17"/>
      <c r="V17" s="17"/>
      <c r="W17" s="8"/>
      <c r="X17" s="8"/>
      <c r="Y17" s="8"/>
    </row>
    <row r="18" spans="2:25" s="29" customFormat="1" ht="24.6" customHeight="1" x14ac:dyDescent="0.3">
      <c r="B18" s="25"/>
      <c r="C18" s="26" t="s">
        <v>96</v>
      </c>
      <c r="D18" s="27"/>
      <c r="E18" s="28"/>
      <c r="F18" s="27"/>
      <c r="G18" s="27"/>
      <c r="H18" s="27"/>
      <c r="I18" s="27"/>
      <c r="J18" s="27"/>
      <c r="K18" s="27"/>
      <c r="L18" s="27"/>
      <c r="M18" s="27"/>
      <c r="N18" s="27"/>
      <c r="O18" s="27"/>
      <c r="P18" s="27"/>
      <c r="Q18" s="27"/>
      <c r="R18" s="27"/>
      <c r="S18" s="27"/>
      <c r="T18" s="27"/>
      <c r="U18" s="27"/>
      <c r="V18" s="27"/>
      <c r="W18" s="27"/>
      <c r="X18" s="27"/>
      <c r="Y18" s="25"/>
    </row>
    <row r="19" spans="2:25" s="32" customFormat="1" x14ac:dyDescent="0.3">
      <c r="B19" s="30"/>
      <c r="C19" s="30"/>
      <c r="D19" s="30"/>
      <c r="E19" s="31"/>
      <c r="F19" s="30"/>
      <c r="G19" s="30"/>
      <c r="H19" s="30"/>
      <c r="I19" s="30"/>
      <c r="J19" s="30"/>
      <c r="K19" s="30"/>
      <c r="L19" s="30"/>
      <c r="M19" s="30"/>
      <c r="N19" s="30"/>
      <c r="O19" s="30"/>
      <c r="P19" s="30"/>
      <c r="Q19" s="30"/>
      <c r="R19" s="30"/>
      <c r="S19" s="30"/>
      <c r="T19" s="30"/>
      <c r="U19" s="30"/>
      <c r="V19" s="30"/>
      <c r="W19" s="30"/>
      <c r="X19" s="30"/>
      <c r="Y19" s="30"/>
    </row>
    <row r="20" spans="2:25" s="32" customFormat="1" ht="19.8" customHeight="1" x14ac:dyDescent="0.3">
      <c r="B20" s="30"/>
      <c r="C20" s="33" t="s">
        <v>115</v>
      </c>
      <c r="D20" s="30"/>
      <c r="E20" s="399"/>
      <c r="F20" s="400"/>
      <c r="G20" s="400"/>
      <c r="H20" s="400"/>
      <c r="I20" s="400"/>
      <c r="J20" s="400"/>
      <c r="K20" s="401"/>
      <c r="L20" s="30"/>
      <c r="M20" s="30"/>
      <c r="N20" s="30"/>
      <c r="O20" s="30"/>
      <c r="P20" s="30"/>
      <c r="Q20" s="30"/>
      <c r="R20" s="30"/>
      <c r="S20" s="30"/>
      <c r="T20" s="30"/>
      <c r="U20" s="30"/>
      <c r="V20" s="30"/>
      <c r="W20" s="30"/>
      <c r="X20" s="30"/>
      <c r="Y20" s="30"/>
    </row>
    <row r="21" spans="2:25" s="32" customFormat="1" x14ac:dyDescent="0.3">
      <c r="B21" s="30"/>
      <c r="C21" s="30"/>
      <c r="D21" s="30"/>
      <c r="E21" s="31"/>
      <c r="F21" s="30"/>
      <c r="G21" s="30"/>
      <c r="H21" s="30"/>
      <c r="I21" s="30"/>
      <c r="J21" s="30"/>
      <c r="K21" s="30"/>
      <c r="L21" s="30"/>
      <c r="M21" s="30"/>
      <c r="N21" s="30"/>
      <c r="O21" s="30"/>
      <c r="P21" s="30"/>
      <c r="Q21" s="30"/>
      <c r="R21" s="30"/>
      <c r="S21" s="30"/>
      <c r="T21" s="30"/>
      <c r="U21" s="30"/>
      <c r="V21" s="30"/>
      <c r="W21" s="30"/>
      <c r="X21" s="30"/>
      <c r="Y21" s="30"/>
    </row>
    <row r="22" spans="2:25" s="32" customFormat="1" ht="46.2" customHeight="1" x14ac:dyDescent="0.3">
      <c r="B22" s="30"/>
      <c r="C22" s="33" t="s">
        <v>116</v>
      </c>
      <c r="D22" s="30"/>
      <c r="E22" s="402"/>
      <c r="F22" s="403"/>
      <c r="G22" s="403"/>
      <c r="H22" s="403"/>
      <c r="I22" s="403"/>
      <c r="J22" s="403"/>
      <c r="K22" s="404"/>
      <c r="L22" s="30"/>
      <c r="M22" s="30"/>
      <c r="N22" s="30"/>
      <c r="O22" s="30"/>
      <c r="P22" s="30"/>
      <c r="Q22" s="30"/>
      <c r="R22" s="30"/>
      <c r="S22" s="30"/>
      <c r="T22" s="30"/>
      <c r="U22" s="30"/>
      <c r="V22" s="30"/>
      <c r="W22" s="30"/>
      <c r="X22" s="30"/>
      <c r="Y22" s="30"/>
    </row>
    <row r="23" spans="2:25" s="32" customFormat="1" x14ac:dyDescent="0.3">
      <c r="B23" s="30"/>
      <c r="C23" s="30"/>
      <c r="D23" s="30"/>
      <c r="E23" s="31"/>
      <c r="F23" s="30"/>
      <c r="G23" s="30"/>
      <c r="H23" s="30"/>
      <c r="I23" s="30"/>
      <c r="J23" s="30"/>
      <c r="K23" s="30"/>
      <c r="L23" s="30"/>
      <c r="M23" s="30"/>
      <c r="N23" s="30"/>
      <c r="O23" s="30"/>
      <c r="P23" s="30"/>
      <c r="Q23" s="30"/>
      <c r="R23" s="30"/>
      <c r="S23" s="30"/>
      <c r="T23" s="30"/>
      <c r="U23" s="30"/>
      <c r="V23" s="30"/>
      <c r="W23" s="30"/>
      <c r="X23" s="30"/>
      <c r="Y23" s="30"/>
    </row>
    <row r="24" spans="2:25" s="32" customFormat="1" ht="14.4" x14ac:dyDescent="0.3">
      <c r="B24" s="30"/>
      <c r="C24" s="34" t="s">
        <v>117</v>
      </c>
      <c r="D24" s="30"/>
      <c r="E24" s="35" t="s">
        <v>118</v>
      </c>
      <c r="F24" s="30"/>
      <c r="G24" s="36" t="s">
        <v>118</v>
      </c>
      <c r="H24" s="30"/>
      <c r="I24" s="30"/>
      <c r="J24" s="30"/>
      <c r="K24" s="30"/>
      <c r="L24" s="30"/>
      <c r="M24" s="30"/>
      <c r="N24" s="30"/>
      <c r="O24" s="30"/>
      <c r="P24" s="30"/>
      <c r="Q24" s="30"/>
      <c r="R24" s="30"/>
      <c r="S24" s="30"/>
      <c r="T24" s="30"/>
      <c r="U24" s="30"/>
      <c r="V24" s="30"/>
      <c r="W24" s="30"/>
      <c r="X24" s="30"/>
      <c r="Y24" s="30"/>
    </row>
    <row r="25" spans="2:25" s="32" customFormat="1" x14ac:dyDescent="0.3">
      <c r="B25" s="30"/>
      <c r="C25" s="30"/>
      <c r="D25" s="30"/>
      <c r="E25" s="31"/>
      <c r="F25" s="30"/>
      <c r="G25" s="36" t="s">
        <v>119</v>
      </c>
      <c r="H25" s="30"/>
      <c r="I25" s="30"/>
      <c r="J25" s="30"/>
      <c r="K25" s="30"/>
      <c r="L25" s="30"/>
      <c r="M25" s="30"/>
      <c r="N25" s="30"/>
      <c r="O25" s="30"/>
      <c r="P25" s="30"/>
      <c r="Q25" s="30"/>
      <c r="R25" s="30"/>
      <c r="S25" s="30"/>
      <c r="T25" s="30"/>
      <c r="U25" s="30"/>
      <c r="V25" s="30"/>
      <c r="W25" s="30"/>
      <c r="X25" s="30"/>
      <c r="Y25" s="30"/>
    </row>
    <row r="26" spans="2:25" s="32" customFormat="1" x14ac:dyDescent="0.3">
      <c r="B26" s="30"/>
      <c r="C26" s="30"/>
      <c r="D26" s="30"/>
      <c r="E26" s="31"/>
      <c r="F26" s="30"/>
      <c r="G26" s="37"/>
      <c r="H26" s="30"/>
      <c r="I26" s="30"/>
      <c r="J26" s="30"/>
      <c r="K26" s="30"/>
      <c r="L26" s="30"/>
      <c r="M26" s="30"/>
      <c r="N26" s="30"/>
      <c r="O26" s="30"/>
      <c r="P26" s="30"/>
      <c r="Q26" s="30"/>
      <c r="R26" s="30"/>
      <c r="S26" s="30"/>
      <c r="T26" s="30"/>
      <c r="U26" s="30"/>
      <c r="V26" s="30"/>
      <c r="W26" s="30"/>
      <c r="X26" s="30"/>
      <c r="Y26" s="30"/>
    </row>
    <row r="27" spans="2:25" s="32" customFormat="1" ht="14.4" x14ac:dyDescent="0.3">
      <c r="B27" s="30"/>
      <c r="C27" s="191" t="s">
        <v>66</v>
      </c>
      <c r="D27" s="30"/>
      <c r="E27" s="264">
        <v>4.9307999999999996</v>
      </c>
      <c r="F27" s="30"/>
      <c r="G27" s="30"/>
      <c r="H27" s="30"/>
      <c r="I27" s="30"/>
      <c r="J27" s="30"/>
      <c r="K27" s="30"/>
      <c r="L27" s="30"/>
      <c r="M27" s="30"/>
      <c r="N27" s="30"/>
      <c r="O27" s="30"/>
      <c r="P27" s="30"/>
      <c r="Q27" s="30"/>
      <c r="R27" s="30"/>
      <c r="S27" s="30"/>
      <c r="T27" s="30"/>
      <c r="U27" s="30"/>
      <c r="V27" s="30"/>
      <c r="W27" s="30"/>
      <c r="X27" s="30"/>
      <c r="Y27" s="30"/>
    </row>
    <row r="28" spans="2:25" s="32" customFormat="1" ht="14.4" x14ac:dyDescent="0.3">
      <c r="B28" s="30"/>
      <c r="C28" s="8"/>
      <c r="D28" s="30"/>
      <c r="E28" s="8"/>
      <c r="F28" s="30"/>
      <c r="G28" s="30"/>
      <c r="H28" s="30"/>
      <c r="I28" s="30"/>
      <c r="J28" s="30"/>
      <c r="K28" s="30"/>
      <c r="L28" s="30"/>
      <c r="M28" s="30"/>
      <c r="N28" s="30"/>
      <c r="O28" s="30"/>
      <c r="P28" s="30"/>
      <c r="Q28" s="30"/>
      <c r="R28" s="30"/>
      <c r="S28" s="30"/>
      <c r="T28" s="30"/>
      <c r="U28" s="30"/>
      <c r="V28" s="30"/>
      <c r="W28" s="30"/>
      <c r="X28" s="30"/>
      <c r="Y28" s="30"/>
    </row>
    <row r="29" spans="2:25" s="32" customFormat="1" ht="20.399999999999999" customHeight="1" x14ac:dyDescent="0.3">
      <c r="B29" s="30"/>
      <c r="C29" s="33" t="s">
        <v>163</v>
      </c>
      <c r="D29" s="30"/>
      <c r="E29" s="38">
        <v>45566</v>
      </c>
      <c r="F29" s="30"/>
      <c r="G29" s="30"/>
      <c r="H29" s="30"/>
      <c r="I29" s="30"/>
      <c r="J29" s="30"/>
      <c r="K29" s="30"/>
      <c r="L29" s="30"/>
      <c r="M29" s="30"/>
      <c r="N29" s="30"/>
      <c r="O29" s="30"/>
      <c r="P29" s="30"/>
      <c r="Q29" s="30"/>
      <c r="R29" s="30"/>
      <c r="S29" s="30"/>
      <c r="T29" s="30"/>
      <c r="U29" s="30"/>
      <c r="V29" s="30"/>
      <c r="W29" s="30"/>
      <c r="X29" s="30"/>
      <c r="Y29" s="30"/>
    </row>
    <row r="30" spans="2:25" s="32" customFormat="1" ht="31.2" customHeight="1" x14ac:dyDescent="0.3">
      <c r="B30" s="30"/>
      <c r="C30" s="39" t="s">
        <v>164</v>
      </c>
      <c r="D30" s="30"/>
      <c r="E30" s="40">
        <v>12</v>
      </c>
      <c r="F30" s="30"/>
      <c r="G30" s="30"/>
      <c r="H30" s="30"/>
      <c r="I30" s="30"/>
      <c r="J30" s="30"/>
      <c r="K30" s="30"/>
      <c r="L30" s="30"/>
      <c r="M30" s="30"/>
      <c r="N30" s="30"/>
      <c r="O30" s="30"/>
      <c r="P30" s="30"/>
      <c r="Q30" s="30"/>
      <c r="R30" s="30"/>
      <c r="S30" s="30"/>
      <c r="T30" s="30"/>
      <c r="U30" s="30"/>
      <c r="V30" s="30"/>
      <c r="W30" s="30"/>
      <c r="X30" s="30"/>
      <c r="Y30" s="30"/>
    </row>
    <row r="31" spans="2:25" s="32" customFormat="1" x14ac:dyDescent="0.3">
      <c r="B31" s="30"/>
      <c r="C31" s="30"/>
      <c r="D31" s="30"/>
      <c r="E31" s="31"/>
      <c r="F31" s="30"/>
      <c r="G31" s="30"/>
      <c r="H31" s="30"/>
      <c r="I31" s="30"/>
      <c r="J31" s="30"/>
      <c r="K31" s="30"/>
      <c r="L31" s="30"/>
      <c r="M31" s="30"/>
      <c r="N31" s="30"/>
      <c r="O31" s="30"/>
      <c r="P31" s="30"/>
      <c r="Q31" s="30"/>
      <c r="R31" s="30"/>
      <c r="S31" s="30"/>
      <c r="T31" s="30"/>
      <c r="U31" s="30"/>
      <c r="V31" s="30"/>
      <c r="W31" s="30"/>
      <c r="X31" s="30"/>
      <c r="Y31" s="30"/>
    </row>
    <row r="32" spans="2:25" s="32" customFormat="1" x14ac:dyDescent="0.3"/>
    <row r="33" spans="1:148" s="32" customFormat="1" x14ac:dyDescent="0.3"/>
    <row r="34" spans="1:148" x14ac:dyDescent="0.25">
      <c r="B34" s="8"/>
      <c r="C34" s="18"/>
      <c r="D34" s="8"/>
      <c r="E34" s="19"/>
      <c r="F34" s="8"/>
      <c r="G34" s="8"/>
      <c r="H34" s="8"/>
      <c r="I34" s="8"/>
      <c r="J34" s="8"/>
      <c r="K34" s="8"/>
      <c r="L34" s="8"/>
      <c r="M34" s="8"/>
      <c r="N34" s="8"/>
      <c r="O34" s="8"/>
      <c r="P34" s="8"/>
      <c r="Q34" s="8"/>
      <c r="R34" s="8"/>
      <c r="S34" s="8"/>
      <c r="T34" s="8"/>
      <c r="U34" s="8"/>
      <c r="V34" s="8"/>
      <c r="W34" s="8"/>
      <c r="X34" s="8"/>
      <c r="Y34" s="8"/>
    </row>
    <row r="35" spans="1:148" s="29" customFormat="1" ht="23.4" customHeight="1" x14ac:dyDescent="0.3">
      <c r="B35" s="25"/>
      <c r="C35" s="26" t="s">
        <v>92</v>
      </c>
      <c r="D35" s="27"/>
      <c r="E35" s="28"/>
      <c r="F35" s="27"/>
      <c r="G35" s="27"/>
      <c r="H35" s="27"/>
      <c r="I35" s="27"/>
      <c r="J35" s="27"/>
      <c r="K35" s="27"/>
      <c r="L35" s="27"/>
      <c r="M35" s="27"/>
      <c r="N35" s="27"/>
      <c r="O35" s="27"/>
      <c r="P35" s="27"/>
      <c r="Q35" s="27"/>
      <c r="R35" s="27"/>
      <c r="S35" s="27"/>
      <c r="T35" s="27"/>
      <c r="U35" s="27"/>
      <c r="V35" s="27"/>
      <c r="W35" s="27"/>
      <c r="X35" s="27"/>
      <c r="Y35" s="25"/>
    </row>
    <row r="36" spans="1:148" x14ac:dyDescent="0.25">
      <c r="B36" s="8"/>
      <c r="C36" s="18"/>
      <c r="D36" s="8"/>
      <c r="E36" s="19"/>
      <c r="F36" s="8"/>
      <c r="G36" s="8"/>
      <c r="H36" s="8"/>
      <c r="I36" s="8"/>
      <c r="J36" s="8"/>
      <c r="K36" s="8"/>
      <c r="L36" s="8"/>
      <c r="M36" s="8"/>
      <c r="N36" s="8"/>
      <c r="O36" s="8"/>
      <c r="P36" s="8"/>
      <c r="Q36" s="8"/>
      <c r="R36" s="8"/>
      <c r="S36" s="8"/>
      <c r="T36" s="8"/>
      <c r="U36" s="8"/>
      <c r="V36" s="8"/>
      <c r="W36" s="8"/>
      <c r="X36" s="8"/>
      <c r="Y36" s="8"/>
    </row>
    <row r="37" spans="1:148" ht="30.6" customHeight="1" x14ac:dyDescent="0.25">
      <c r="B37" s="8"/>
      <c r="C37" s="390" t="s">
        <v>247</v>
      </c>
      <c r="D37" s="391"/>
      <c r="E37" s="391"/>
      <c r="F37" s="391"/>
      <c r="G37" s="391"/>
      <c r="H37" s="391"/>
      <c r="I37" s="392"/>
      <c r="J37" s="8"/>
      <c r="K37" s="8"/>
      <c r="L37" s="8"/>
      <c r="M37" s="8"/>
      <c r="N37" s="8"/>
      <c r="O37" s="8"/>
      <c r="P37" s="8"/>
      <c r="Q37" s="8"/>
      <c r="R37" s="8"/>
      <c r="S37" s="8"/>
      <c r="T37" s="8"/>
      <c r="U37" s="8"/>
      <c r="V37" s="8"/>
      <c r="W37" s="8"/>
      <c r="X37" s="8"/>
      <c r="Y37" s="8"/>
    </row>
    <row r="38" spans="1:148" x14ac:dyDescent="0.25">
      <c r="B38" s="8"/>
      <c r="C38" s="18"/>
      <c r="D38" s="8"/>
      <c r="E38" s="19"/>
      <c r="F38" s="8"/>
      <c r="G38" s="8"/>
      <c r="H38" s="8"/>
      <c r="I38" s="8"/>
      <c r="J38" s="8"/>
      <c r="K38" s="8"/>
      <c r="L38" s="8"/>
      <c r="M38" s="8"/>
      <c r="N38" s="8"/>
      <c r="O38" s="8"/>
      <c r="P38" s="8"/>
      <c r="Q38" s="8"/>
      <c r="R38" s="8"/>
      <c r="S38" s="8"/>
      <c r="T38" s="8"/>
      <c r="U38" s="8"/>
      <c r="V38" s="8"/>
      <c r="W38" s="8"/>
      <c r="X38" s="8"/>
      <c r="Y38" s="8"/>
    </row>
    <row r="39" spans="1:148" ht="27.6" customHeight="1" outlineLevel="1" x14ac:dyDescent="0.25">
      <c r="B39" s="8"/>
      <c r="C39" s="405" t="s">
        <v>100</v>
      </c>
      <c r="D39" s="405"/>
      <c r="E39" s="405"/>
      <c r="F39" s="405"/>
      <c r="G39" s="405"/>
      <c r="H39" s="405"/>
      <c r="I39" s="405"/>
      <c r="J39" s="8"/>
      <c r="K39" s="8"/>
      <c r="L39" s="8"/>
      <c r="M39" s="8"/>
      <c r="N39" s="8"/>
      <c r="O39" s="8"/>
      <c r="P39" s="8"/>
      <c r="Q39" s="8"/>
      <c r="R39" s="8"/>
      <c r="S39" s="8"/>
      <c r="T39" s="8"/>
      <c r="U39" s="8"/>
      <c r="V39" s="8"/>
      <c r="W39" s="8"/>
      <c r="X39" s="8"/>
      <c r="Y39" s="8"/>
    </row>
    <row r="40" spans="1:148" outlineLevel="1" x14ac:dyDescent="0.25">
      <c r="B40" s="8"/>
      <c r="C40" s="192" t="s">
        <v>422</v>
      </c>
      <c r="D40" s="8"/>
      <c r="E40" s="42" t="s">
        <v>101</v>
      </c>
      <c r="F40" s="8"/>
      <c r="G40" s="8"/>
      <c r="H40" s="8"/>
      <c r="I40" s="8"/>
      <c r="J40" s="19" t="s">
        <v>86</v>
      </c>
      <c r="K40" s="19"/>
      <c r="L40" s="43"/>
      <c r="M40" s="43"/>
      <c r="N40" s="43"/>
      <c r="O40" s="43"/>
      <c r="P40" s="43"/>
      <c r="Q40" s="43"/>
      <c r="R40" s="43"/>
      <c r="S40" s="43"/>
      <c r="T40" s="43"/>
      <c r="U40" s="43"/>
      <c r="V40" s="43"/>
      <c r="W40" s="43"/>
      <c r="X40" s="43"/>
      <c r="Y40" s="8"/>
    </row>
    <row r="41" spans="1:148" outlineLevel="1" x14ac:dyDescent="0.25">
      <c r="B41" s="8"/>
      <c r="C41" s="192" t="s">
        <v>423</v>
      </c>
      <c r="D41" s="8"/>
      <c r="E41" s="42" t="s">
        <v>101</v>
      </c>
      <c r="F41" s="8"/>
      <c r="G41" s="8"/>
      <c r="H41" s="8"/>
      <c r="I41" s="8"/>
      <c r="J41" s="19" t="s">
        <v>86</v>
      </c>
      <c r="K41" s="19"/>
      <c r="L41" s="43"/>
      <c r="M41" s="43"/>
      <c r="N41" s="43"/>
      <c r="O41" s="43"/>
      <c r="P41" s="43"/>
      <c r="Q41" s="43"/>
      <c r="R41" s="43"/>
      <c r="S41" s="43"/>
      <c r="T41" s="43"/>
      <c r="U41" s="43"/>
      <c r="V41" s="43"/>
      <c r="W41" s="43"/>
      <c r="X41" s="43"/>
      <c r="Y41" s="8"/>
    </row>
    <row r="42" spans="1:148" outlineLevel="1" x14ac:dyDescent="0.25">
      <c r="B42" s="8"/>
      <c r="C42" s="192"/>
      <c r="D42" s="8"/>
      <c r="E42" s="42" t="s">
        <v>101</v>
      </c>
      <c r="F42" s="8"/>
      <c r="G42" s="8"/>
      <c r="H42" s="8"/>
      <c r="I42" s="8"/>
      <c r="J42" s="19" t="s">
        <v>86</v>
      </c>
      <c r="K42" s="19"/>
      <c r="L42" s="43"/>
      <c r="M42" s="43"/>
      <c r="N42" s="43"/>
      <c r="O42" s="43"/>
      <c r="P42" s="43"/>
      <c r="Q42" s="43"/>
      <c r="R42" s="43"/>
      <c r="S42" s="43"/>
      <c r="T42" s="43"/>
      <c r="U42" s="43"/>
      <c r="V42" s="43"/>
      <c r="W42" s="43"/>
      <c r="X42" s="43"/>
      <c r="Y42" s="8"/>
    </row>
    <row r="43" spans="1:148" s="8" customFormat="1" outlineLevel="1" x14ac:dyDescent="0.25">
      <c r="A43" s="9"/>
      <c r="C43" s="18"/>
      <c r="E43" s="19"/>
      <c r="J43" s="19"/>
      <c r="K43" s="19"/>
      <c r="L43" s="44"/>
      <c r="M43" s="44"/>
      <c r="N43" s="44"/>
      <c r="O43" s="44"/>
      <c r="P43" s="44"/>
      <c r="Q43" s="44"/>
      <c r="R43" s="44"/>
      <c r="S43" s="44"/>
      <c r="T43" s="44"/>
      <c r="U43" s="44"/>
      <c r="V43" s="44"/>
      <c r="W43" s="44"/>
      <c r="X43" s="44"/>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c r="EO43" s="9"/>
      <c r="EP43" s="9"/>
      <c r="EQ43" s="9"/>
      <c r="ER43" s="9"/>
    </row>
    <row r="44" spans="1:148" ht="27.6" outlineLevel="1" x14ac:dyDescent="0.25">
      <c r="B44" s="8"/>
      <c r="C44" s="45" t="s">
        <v>102</v>
      </c>
      <c r="D44" s="8"/>
      <c r="E44" s="46" t="s">
        <v>101</v>
      </c>
      <c r="F44" s="8"/>
      <c r="G44" s="8"/>
      <c r="H44" s="8"/>
      <c r="I44" s="8"/>
      <c r="J44" s="19"/>
      <c r="K44" s="19"/>
      <c r="L44" s="265">
        <f>SUM(L40:L42)</f>
        <v>0</v>
      </c>
      <c r="M44" s="265">
        <f t="shared" ref="M44:X44" si="7">SUM(M40:M42)</f>
        <v>0</v>
      </c>
      <c r="N44" s="265">
        <f t="shared" si="7"/>
        <v>0</v>
      </c>
      <c r="O44" s="265">
        <f t="shared" si="7"/>
        <v>0</v>
      </c>
      <c r="P44" s="265">
        <f t="shared" si="7"/>
        <v>0</v>
      </c>
      <c r="Q44" s="265">
        <f t="shared" si="7"/>
        <v>0</v>
      </c>
      <c r="R44" s="265">
        <f t="shared" si="7"/>
        <v>0</v>
      </c>
      <c r="S44" s="265">
        <f t="shared" si="7"/>
        <v>0</v>
      </c>
      <c r="T44" s="265">
        <f t="shared" si="7"/>
        <v>0</v>
      </c>
      <c r="U44" s="265">
        <f t="shared" si="7"/>
        <v>0</v>
      </c>
      <c r="V44" s="265">
        <f t="shared" si="7"/>
        <v>0</v>
      </c>
      <c r="W44" s="265">
        <f t="shared" si="7"/>
        <v>0</v>
      </c>
      <c r="X44" s="265">
        <f t="shared" si="7"/>
        <v>0</v>
      </c>
      <c r="Y44" s="8"/>
    </row>
    <row r="45" spans="1:148" ht="13.2" customHeight="1" outlineLevel="1" x14ac:dyDescent="0.25">
      <c r="B45" s="8"/>
      <c r="C45" s="18"/>
      <c r="D45" s="8"/>
      <c r="E45" s="19"/>
      <c r="F45" s="8"/>
      <c r="G45" s="8"/>
      <c r="H45" s="8"/>
      <c r="I45" s="8"/>
      <c r="J45" s="8"/>
      <c r="K45" s="8"/>
      <c r="L45" s="8"/>
      <c r="M45" s="8"/>
      <c r="N45" s="8"/>
      <c r="O45" s="8"/>
      <c r="P45" s="8"/>
      <c r="Q45" s="8"/>
      <c r="R45" s="8"/>
      <c r="S45" s="8"/>
      <c r="T45" s="8"/>
      <c r="U45" s="8"/>
      <c r="V45" s="8"/>
      <c r="W45" s="8"/>
      <c r="X45" s="8"/>
      <c r="Y45" s="8"/>
    </row>
    <row r="46" spans="1:148" outlineLevel="1" x14ac:dyDescent="0.25">
      <c r="B46" s="8"/>
      <c r="C46" s="405" t="s">
        <v>103</v>
      </c>
      <c r="D46" s="405"/>
      <c r="E46" s="405"/>
      <c r="F46" s="405"/>
      <c r="G46" s="405"/>
      <c r="H46" s="405"/>
      <c r="I46" s="405"/>
      <c r="J46" s="8"/>
      <c r="K46" s="8"/>
      <c r="L46" s="8"/>
      <c r="M46" s="8"/>
      <c r="N46" s="8"/>
      <c r="O46" s="8"/>
      <c r="P46" s="8"/>
      <c r="Q46" s="8"/>
      <c r="R46" s="8"/>
      <c r="S46" s="8"/>
      <c r="T46" s="8"/>
      <c r="U46" s="8"/>
      <c r="V46" s="8"/>
      <c r="W46" s="8"/>
      <c r="X46" s="8"/>
      <c r="Y46" s="8"/>
    </row>
    <row r="47" spans="1:148" outlineLevel="1" x14ac:dyDescent="0.25">
      <c r="B47" s="8"/>
      <c r="C47" s="18"/>
      <c r="D47" s="8"/>
      <c r="E47" s="19"/>
      <c r="F47" s="8"/>
      <c r="G47" s="8"/>
      <c r="H47" s="8"/>
      <c r="I47" s="8"/>
      <c r="J47" s="8"/>
      <c r="K47" s="8"/>
      <c r="L47" s="8"/>
      <c r="M47" s="8"/>
      <c r="N47" s="8"/>
      <c r="O47" s="8"/>
      <c r="P47" s="8"/>
      <c r="Q47" s="8"/>
      <c r="R47" s="8"/>
      <c r="S47" s="8"/>
      <c r="T47" s="8"/>
      <c r="U47" s="8"/>
      <c r="V47" s="8"/>
      <c r="W47" s="8"/>
      <c r="X47" s="8"/>
      <c r="Y47" s="8"/>
    </row>
    <row r="48" spans="1:148" outlineLevel="1" x14ac:dyDescent="0.25">
      <c r="B48" s="8"/>
      <c r="C48" s="47" t="s">
        <v>105</v>
      </c>
      <c r="D48" s="8"/>
      <c r="E48" s="42" t="s">
        <v>101</v>
      </c>
      <c r="F48" s="8"/>
      <c r="G48" s="8"/>
      <c r="H48" s="8"/>
      <c r="I48" s="8"/>
      <c r="J48" s="19" t="s">
        <v>86</v>
      </c>
      <c r="K48" s="19"/>
      <c r="L48" s="43"/>
      <c r="M48" s="43"/>
      <c r="N48" s="43"/>
      <c r="O48" s="43"/>
      <c r="P48" s="43"/>
      <c r="Q48" s="43"/>
      <c r="R48" s="43"/>
      <c r="S48" s="43"/>
      <c r="T48" s="43"/>
      <c r="U48" s="43"/>
      <c r="V48" s="43"/>
      <c r="W48" s="43"/>
      <c r="X48" s="43"/>
      <c r="Y48" s="8"/>
    </row>
    <row r="49" spans="2:25" ht="27.6" outlineLevel="1" x14ac:dyDescent="0.25">
      <c r="B49" s="8"/>
      <c r="C49" s="47" t="s">
        <v>104</v>
      </c>
      <c r="D49" s="8"/>
      <c r="E49" s="42" t="s">
        <v>101</v>
      </c>
      <c r="F49" s="8"/>
      <c r="G49" s="8"/>
      <c r="H49" s="8"/>
      <c r="I49" s="8"/>
      <c r="J49" s="19" t="s">
        <v>87</v>
      </c>
      <c r="K49" s="19"/>
      <c r="L49" s="43"/>
      <c r="M49" s="43"/>
      <c r="N49" s="43"/>
      <c r="O49" s="43"/>
      <c r="P49" s="43"/>
      <c r="Q49" s="43"/>
      <c r="R49" s="43"/>
      <c r="S49" s="43"/>
      <c r="T49" s="43"/>
      <c r="U49" s="43"/>
      <c r="V49" s="43"/>
      <c r="W49" s="43"/>
      <c r="X49" s="43"/>
      <c r="Y49" s="8"/>
    </row>
    <row r="50" spans="2:25" ht="9" customHeight="1" outlineLevel="1" x14ac:dyDescent="0.25">
      <c r="B50" s="8"/>
      <c r="C50" s="18"/>
      <c r="D50" s="8"/>
      <c r="E50" s="19"/>
      <c r="F50" s="8"/>
      <c r="G50" s="8"/>
      <c r="H50" s="8"/>
      <c r="I50" s="8"/>
      <c r="J50" s="8"/>
      <c r="K50" s="8"/>
      <c r="L50" s="8"/>
      <c r="M50" s="8"/>
      <c r="N50" s="8"/>
      <c r="O50" s="8"/>
      <c r="P50" s="8"/>
      <c r="Q50" s="8"/>
      <c r="R50" s="8"/>
      <c r="S50" s="8"/>
      <c r="T50" s="8"/>
      <c r="U50" s="8"/>
      <c r="V50" s="8"/>
      <c r="W50" s="8"/>
      <c r="X50" s="8"/>
      <c r="Y50" s="8"/>
    </row>
    <row r="51" spans="2:25" ht="18" customHeight="1" outlineLevel="1" x14ac:dyDescent="0.25">
      <c r="B51" s="8"/>
      <c r="C51" s="47" t="s">
        <v>106</v>
      </c>
      <c r="D51" s="8"/>
      <c r="E51" s="42" t="s">
        <v>101</v>
      </c>
      <c r="F51" s="8"/>
      <c r="G51" s="8"/>
      <c r="H51" s="8"/>
      <c r="I51" s="8"/>
      <c r="J51" s="19" t="s">
        <v>86</v>
      </c>
      <c r="K51" s="19"/>
      <c r="L51" s="43"/>
      <c r="M51" s="43"/>
      <c r="N51" s="43"/>
      <c r="O51" s="43"/>
      <c r="P51" s="43"/>
      <c r="Q51" s="43"/>
      <c r="R51" s="43"/>
      <c r="S51" s="43"/>
      <c r="T51" s="43"/>
      <c r="U51" s="43"/>
      <c r="V51" s="43"/>
      <c r="W51" s="43"/>
      <c r="X51" s="43"/>
      <c r="Y51" s="8"/>
    </row>
    <row r="52" spans="2:25" ht="27.6" outlineLevel="1" x14ac:dyDescent="0.25">
      <c r="B52" s="8"/>
      <c r="C52" s="47" t="s">
        <v>107</v>
      </c>
      <c r="D52" s="8"/>
      <c r="E52" s="42" t="s">
        <v>101</v>
      </c>
      <c r="F52" s="8"/>
      <c r="G52" s="8"/>
      <c r="H52" s="8"/>
      <c r="I52" s="8"/>
      <c r="J52" s="19" t="s">
        <v>87</v>
      </c>
      <c r="K52" s="19"/>
      <c r="L52" s="43"/>
      <c r="M52" s="43"/>
      <c r="N52" s="43"/>
      <c r="O52" s="43"/>
      <c r="P52" s="43"/>
      <c r="Q52" s="43"/>
      <c r="R52" s="43"/>
      <c r="S52" s="43"/>
      <c r="T52" s="43"/>
      <c r="U52" s="43"/>
      <c r="V52" s="43"/>
      <c r="W52" s="43"/>
      <c r="X52" s="43"/>
      <c r="Y52" s="8"/>
    </row>
    <row r="53" spans="2:25" ht="7.2" customHeight="1" outlineLevel="1" x14ac:dyDescent="0.25">
      <c r="B53" s="8"/>
      <c r="C53" s="18"/>
      <c r="D53" s="8"/>
      <c r="E53" s="19"/>
      <c r="F53" s="8"/>
      <c r="G53" s="8"/>
      <c r="H53" s="8"/>
      <c r="I53" s="8"/>
      <c r="J53" s="8"/>
      <c r="K53" s="8"/>
      <c r="L53" s="8"/>
      <c r="M53" s="8"/>
      <c r="N53" s="8"/>
      <c r="O53" s="8"/>
      <c r="P53" s="8"/>
      <c r="Q53" s="8"/>
      <c r="R53" s="8"/>
      <c r="S53" s="8"/>
      <c r="T53" s="8"/>
      <c r="U53" s="8"/>
      <c r="V53" s="8"/>
      <c r="W53" s="8"/>
      <c r="X53" s="8"/>
      <c r="Y53" s="8"/>
    </row>
    <row r="54" spans="2:25" outlineLevel="1" x14ac:dyDescent="0.25">
      <c r="B54" s="8"/>
      <c r="C54" s="47" t="s">
        <v>108</v>
      </c>
      <c r="D54" s="8"/>
      <c r="E54" s="42" t="s">
        <v>101</v>
      </c>
      <c r="F54" s="8"/>
      <c r="G54" s="8"/>
      <c r="H54" s="8"/>
      <c r="I54" s="8"/>
      <c r="J54" s="19"/>
      <c r="K54" s="19"/>
      <c r="L54" s="266">
        <f>L55*L56</f>
        <v>0</v>
      </c>
      <c r="M54" s="266">
        <f t="shared" ref="M54:X54" si="8">M55*M56</f>
        <v>0</v>
      </c>
      <c r="N54" s="266">
        <f t="shared" si="8"/>
        <v>0</v>
      </c>
      <c r="O54" s="266">
        <f t="shared" si="8"/>
        <v>0</v>
      </c>
      <c r="P54" s="266">
        <f t="shared" si="8"/>
        <v>0</v>
      </c>
      <c r="Q54" s="266">
        <f t="shared" si="8"/>
        <v>0</v>
      </c>
      <c r="R54" s="266">
        <f t="shared" si="8"/>
        <v>0</v>
      </c>
      <c r="S54" s="266">
        <f t="shared" si="8"/>
        <v>0</v>
      </c>
      <c r="T54" s="266">
        <f t="shared" si="8"/>
        <v>0</v>
      </c>
      <c r="U54" s="266">
        <f t="shared" si="8"/>
        <v>0</v>
      </c>
      <c r="V54" s="266">
        <f t="shared" si="8"/>
        <v>0</v>
      </c>
      <c r="W54" s="266">
        <f t="shared" si="8"/>
        <v>0</v>
      </c>
      <c r="X54" s="266">
        <f t="shared" si="8"/>
        <v>0</v>
      </c>
      <c r="Y54" s="8"/>
    </row>
    <row r="55" spans="2:25" outlineLevel="1" x14ac:dyDescent="0.25">
      <c r="B55" s="8"/>
      <c r="C55" s="183" t="s">
        <v>403</v>
      </c>
      <c r="D55" s="8"/>
      <c r="E55" s="184" t="s">
        <v>404</v>
      </c>
      <c r="F55" s="8"/>
      <c r="G55" s="8"/>
      <c r="H55" s="8"/>
      <c r="I55" s="8"/>
      <c r="J55" s="19" t="s">
        <v>86</v>
      </c>
      <c r="K55" s="19"/>
      <c r="L55" s="43"/>
      <c r="M55" s="43"/>
      <c r="N55" s="43"/>
      <c r="O55" s="43"/>
      <c r="P55" s="43"/>
      <c r="Q55" s="43"/>
      <c r="R55" s="43"/>
      <c r="S55" s="43"/>
      <c r="T55" s="43"/>
      <c r="U55" s="43"/>
      <c r="V55" s="43"/>
      <c r="W55" s="43"/>
      <c r="X55" s="43"/>
      <c r="Y55" s="8"/>
    </row>
    <row r="56" spans="2:25" outlineLevel="1" x14ac:dyDescent="0.25">
      <c r="B56" s="8"/>
      <c r="C56" s="183" t="s">
        <v>406</v>
      </c>
      <c r="D56" s="8"/>
      <c r="E56" s="184" t="s">
        <v>405</v>
      </c>
      <c r="F56" s="8"/>
      <c r="G56" s="8"/>
      <c r="H56" s="8"/>
      <c r="I56" s="8"/>
      <c r="J56" s="19" t="s">
        <v>86</v>
      </c>
      <c r="K56" s="19"/>
      <c r="L56" s="43"/>
      <c r="M56" s="43"/>
      <c r="N56" s="43"/>
      <c r="O56" s="43"/>
      <c r="P56" s="43"/>
      <c r="Q56" s="43"/>
      <c r="R56" s="43"/>
      <c r="S56" s="43"/>
      <c r="T56" s="43"/>
      <c r="U56" s="43"/>
      <c r="V56" s="43"/>
      <c r="W56" s="43"/>
      <c r="X56" s="43"/>
      <c r="Y56" s="8"/>
    </row>
    <row r="57" spans="2:25" ht="8.4" customHeight="1" outlineLevel="1" x14ac:dyDescent="0.25">
      <c r="B57" s="8"/>
      <c r="C57" s="18"/>
      <c r="D57" s="8"/>
      <c r="E57" s="19"/>
      <c r="F57" s="8"/>
      <c r="G57" s="8"/>
      <c r="H57" s="8"/>
      <c r="I57" s="8"/>
      <c r="J57" s="8"/>
      <c r="K57" s="8"/>
      <c r="L57" s="8"/>
      <c r="M57" s="8"/>
      <c r="N57" s="8"/>
      <c r="O57" s="8"/>
      <c r="P57" s="8"/>
      <c r="Q57" s="8"/>
      <c r="R57" s="8"/>
      <c r="S57" s="8"/>
      <c r="T57" s="8"/>
      <c r="U57" s="8"/>
      <c r="V57" s="8"/>
      <c r="W57" s="8"/>
      <c r="X57" s="8"/>
      <c r="Y57" s="8"/>
    </row>
    <row r="58" spans="2:25" ht="27.6" outlineLevel="1" x14ac:dyDescent="0.25">
      <c r="B58" s="8"/>
      <c r="C58" s="47" t="s">
        <v>109</v>
      </c>
      <c r="D58" s="8"/>
      <c r="E58" s="42" t="s">
        <v>101</v>
      </c>
      <c r="F58" s="8"/>
      <c r="G58" s="8"/>
      <c r="H58" s="8"/>
      <c r="I58" s="8"/>
      <c r="J58" s="19" t="s">
        <v>86</v>
      </c>
      <c r="K58" s="19"/>
      <c r="L58" s="43"/>
      <c r="M58" s="43"/>
      <c r="N58" s="43"/>
      <c r="O58" s="43"/>
      <c r="P58" s="43"/>
      <c r="Q58" s="43"/>
      <c r="R58" s="43"/>
      <c r="S58" s="43"/>
      <c r="T58" s="43"/>
      <c r="U58" s="43"/>
      <c r="V58" s="43"/>
      <c r="W58" s="43"/>
      <c r="X58" s="43"/>
      <c r="Y58" s="8"/>
    </row>
    <row r="59" spans="2:25" ht="7.8" customHeight="1" outlineLevel="1" x14ac:dyDescent="0.25">
      <c r="B59" s="8"/>
      <c r="C59" s="18"/>
      <c r="D59" s="8"/>
      <c r="E59" s="19"/>
      <c r="F59" s="8"/>
      <c r="G59" s="8"/>
      <c r="H59" s="8"/>
      <c r="I59" s="8"/>
      <c r="J59" s="8"/>
      <c r="K59" s="8"/>
      <c r="L59" s="8"/>
      <c r="M59" s="8"/>
      <c r="N59" s="8"/>
      <c r="O59" s="8"/>
      <c r="P59" s="8"/>
      <c r="Q59" s="8"/>
      <c r="R59" s="8"/>
      <c r="S59" s="8"/>
      <c r="T59" s="8"/>
      <c r="U59" s="8"/>
      <c r="V59" s="8"/>
      <c r="W59" s="8"/>
      <c r="X59" s="8"/>
      <c r="Y59" s="8"/>
    </row>
    <row r="60" spans="2:25" ht="14.4" customHeight="1" outlineLevel="1" x14ac:dyDescent="0.25">
      <c r="B60" s="8"/>
      <c r="C60" s="47" t="s">
        <v>131</v>
      </c>
      <c r="D60" s="8"/>
      <c r="E60" s="42" t="s">
        <v>101</v>
      </c>
      <c r="F60" s="8"/>
      <c r="G60" s="8"/>
      <c r="H60" s="8"/>
      <c r="I60" s="48" t="s">
        <v>268</v>
      </c>
      <c r="J60" s="19" t="s">
        <v>86</v>
      </c>
      <c r="K60" s="8"/>
      <c r="L60" s="266">
        <f>IF('1-Inputuri'!L13="Implementare",IF(ISERROR(('4-Buget cerere'!$F$43+'4-Buget cerere'!$I$43+'4-Buget cerere'!$F$56+'4-Buget cerere'!$I$56+'4-Buget cerere'!$F$57+'4-Buget cerere'!$I$57+'4-Buget cerere'!$F$58+'4-Buget cerere'!$I$58+'4-Buget cerere'!$F$59+'4-Buget cerere'!$I$59+'4-Buget cerere'!$F$60+'4-Buget cerere'!$I$60+'4-Buget cerere'!$F$62+'4-Buget cerere'!$I$62)*'4-Buget cerere'!T70),0,('4-Buget cerere'!$F$43+'4-Buget cerere'!$I$43+'4-Buget cerere'!$F$56+'4-Buget cerere'!$I$56+'4-Buget cerere'!$F$57+'4-Buget cerere'!$I$57+'4-Buget cerere'!$F$58+'4-Buget cerere'!$I$58+'4-Buget cerere'!$F$59+'4-Buget cerere'!$I$59+'4-Buget cerere'!$F$60+'4-Buget cerere'!$I$60+'4-Buget cerere'!$F$62+'4-Buget cerere'!$I$62)*'4-Buget cerere'!T70),0)</f>
        <v>0</v>
      </c>
      <c r="M60" s="266">
        <f>IF('1-Inputuri'!M13="Implementare",IF(ISERROR(('4-Buget cerere'!$F$43+'4-Buget cerere'!$I$43+'4-Buget cerere'!$F$56+'4-Buget cerere'!$I$56+'4-Buget cerere'!$F$57+'4-Buget cerere'!$I$57+'4-Buget cerere'!$F$58+'4-Buget cerere'!$I$58+'4-Buget cerere'!$F$59+'4-Buget cerere'!$I$59+'4-Buget cerere'!$F$60+'4-Buget cerere'!$I$60+'4-Buget cerere'!$F$62+'4-Buget cerere'!$I$62)*'4-Buget cerere'!U70),0,('4-Buget cerere'!$F$43+'4-Buget cerere'!$I$43+'4-Buget cerere'!$F$56+'4-Buget cerere'!$I$56+'4-Buget cerere'!$F$57+'4-Buget cerere'!$I$57+'4-Buget cerere'!$F$58+'4-Buget cerere'!$I$58+'4-Buget cerere'!$F$59+'4-Buget cerere'!$I$59+'4-Buget cerere'!$F$60+'4-Buget cerere'!$I$60+'4-Buget cerere'!$F$62+'4-Buget cerere'!$I$62)*'4-Buget cerere'!U70),0)</f>
        <v>0</v>
      </c>
      <c r="N60" s="266">
        <f>IF('1-Inputuri'!N13="Implementare",IF(ISERROR(('4-Buget cerere'!$F$43+'4-Buget cerere'!$I$43+'4-Buget cerere'!$F$56+'4-Buget cerere'!$I$56+'4-Buget cerere'!$F$57+'4-Buget cerere'!$I$57+'4-Buget cerere'!$F$58+'4-Buget cerere'!$I$58+'4-Buget cerere'!$F$59+'4-Buget cerere'!$I$59+'4-Buget cerere'!$F$60+'4-Buget cerere'!$I$60+'4-Buget cerere'!$F$62+'4-Buget cerere'!$I$62)*'4-Buget cerere'!V70),0,('4-Buget cerere'!$F$43+'4-Buget cerere'!$I$43+'4-Buget cerere'!$F$56+'4-Buget cerere'!$I$56+'4-Buget cerere'!$F$57+'4-Buget cerere'!$I$57+'4-Buget cerere'!$F$58+'4-Buget cerere'!$I$58+'4-Buget cerere'!$F$59+'4-Buget cerere'!$I$59+'4-Buget cerere'!$F$60+'4-Buget cerere'!$I$60+'4-Buget cerere'!$F$62+'4-Buget cerere'!$I$62)*'4-Buget cerere'!V70),0)</f>
        <v>0</v>
      </c>
      <c r="O60" s="266">
        <f>IF('1-Inputuri'!O13="Implementare",IF(ISERROR(('4-Buget cerere'!$F$43+'4-Buget cerere'!$I$43+'4-Buget cerere'!$F$56+'4-Buget cerere'!$I$56+'4-Buget cerere'!$F$57+'4-Buget cerere'!$I$57+'4-Buget cerere'!$F$58+'4-Buget cerere'!$I$58+'4-Buget cerere'!$F$59+'4-Buget cerere'!$I$59+'4-Buget cerere'!$F$60+'4-Buget cerere'!$I$60+'4-Buget cerere'!$F$62+'4-Buget cerere'!$I$62)*'4-Buget cerere'!W70),0,('4-Buget cerere'!$F$43+'4-Buget cerere'!$I$43+'4-Buget cerere'!$F$56+'4-Buget cerere'!$I$56+'4-Buget cerere'!$F$57+'4-Buget cerere'!$I$57+'4-Buget cerere'!$F$58+'4-Buget cerere'!$I$58+'4-Buget cerere'!$F$59+'4-Buget cerere'!$I$59+'4-Buget cerere'!$F$60+'4-Buget cerere'!$I$60+'4-Buget cerere'!$F$62+'4-Buget cerere'!$I$62)*'4-Buget cerere'!W70),0)</f>
        <v>0</v>
      </c>
      <c r="P60" s="225"/>
      <c r="Q60" s="225"/>
      <c r="R60" s="225"/>
      <c r="S60" s="225"/>
      <c r="T60" s="225"/>
      <c r="U60" s="225"/>
      <c r="V60" s="225"/>
      <c r="W60" s="225"/>
      <c r="X60" s="225"/>
      <c r="Y60" s="8"/>
    </row>
    <row r="61" spans="2:25" ht="7.8" customHeight="1" outlineLevel="1" x14ac:dyDescent="0.25">
      <c r="B61" s="8"/>
      <c r="C61" s="18"/>
      <c r="D61" s="8"/>
      <c r="E61" s="19"/>
      <c r="F61" s="8"/>
      <c r="G61" s="8"/>
      <c r="H61" s="8"/>
      <c r="I61" s="8"/>
      <c r="J61" s="8"/>
      <c r="K61" s="8"/>
      <c r="L61" s="225"/>
      <c r="M61" s="225"/>
      <c r="N61" s="225"/>
      <c r="O61" s="225"/>
      <c r="P61" s="225"/>
      <c r="Q61" s="225"/>
      <c r="R61" s="225"/>
      <c r="S61" s="225"/>
      <c r="T61" s="225"/>
      <c r="U61" s="225"/>
      <c r="V61" s="225"/>
      <c r="W61" s="225"/>
      <c r="X61" s="225"/>
      <c r="Y61" s="8"/>
    </row>
    <row r="62" spans="2:25" outlineLevel="1" x14ac:dyDescent="0.25">
      <c r="B62" s="8"/>
      <c r="C62" s="47" t="s">
        <v>110</v>
      </c>
      <c r="D62" s="8"/>
      <c r="E62" s="42" t="s">
        <v>101</v>
      </c>
      <c r="F62" s="8"/>
      <c r="G62" s="8"/>
      <c r="H62" s="8"/>
      <c r="I62" s="8"/>
      <c r="J62" s="19"/>
      <c r="K62" s="19"/>
      <c r="L62" s="266">
        <f>SUM(L63:L65)</f>
        <v>0</v>
      </c>
      <c r="M62" s="266">
        <f t="shared" ref="M62:X62" si="9">SUM(M63:M65)</f>
        <v>0</v>
      </c>
      <c r="N62" s="266">
        <f t="shared" si="9"/>
        <v>0</v>
      </c>
      <c r="O62" s="266">
        <f t="shared" si="9"/>
        <v>0</v>
      </c>
      <c r="P62" s="266">
        <f t="shared" si="9"/>
        <v>0</v>
      </c>
      <c r="Q62" s="266">
        <f t="shared" si="9"/>
        <v>0</v>
      </c>
      <c r="R62" s="266">
        <f t="shared" si="9"/>
        <v>0</v>
      </c>
      <c r="S62" s="266">
        <f t="shared" si="9"/>
        <v>0</v>
      </c>
      <c r="T62" s="266">
        <f t="shared" si="9"/>
        <v>0</v>
      </c>
      <c r="U62" s="266">
        <f t="shared" si="9"/>
        <v>0</v>
      </c>
      <c r="V62" s="266">
        <f t="shared" si="9"/>
        <v>0</v>
      </c>
      <c r="W62" s="266">
        <f t="shared" si="9"/>
        <v>0</v>
      </c>
      <c r="X62" s="266">
        <f t="shared" si="9"/>
        <v>0</v>
      </c>
      <c r="Y62" s="8"/>
    </row>
    <row r="63" spans="2:25" outlineLevel="1" x14ac:dyDescent="0.25">
      <c r="B63" s="8"/>
      <c r="C63" s="41" t="s">
        <v>111</v>
      </c>
      <c r="D63" s="8"/>
      <c r="E63" s="42" t="s">
        <v>101</v>
      </c>
      <c r="F63" s="8"/>
      <c r="G63" s="8"/>
      <c r="H63" s="8"/>
      <c r="I63" s="8"/>
      <c r="J63" s="19" t="s">
        <v>86</v>
      </c>
      <c r="K63" s="19"/>
      <c r="L63" s="43"/>
      <c r="M63" s="43"/>
      <c r="N63" s="43"/>
      <c r="O63" s="43"/>
      <c r="P63" s="43"/>
      <c r="Q63" s="43"/>
      <c r="R63" s="43"/>
      <c r="S63" s="43"/>
      <c r="T63" s="43"/>
      <c r="U63" s="43"/>
      <c r="V63" s="43"/>
      <c r="W63" s="43"/>
      <c r="X63" s="43"/>
      <c r="Y63" s="8"/>
    </row>
    <row r="64" spans="2:25" outlineLevel="1" x14ac:dyDescent="0.25">
      <c r="B64" s="8"/>
      <c r="C64" s="41" t="s">
        <v>111</v>
      </c>
      <c r="D64" s="8"/>
      <c r="E64" s="42" t="s">
        <v>101</v>
      </c>
      <c r="F64" s="8"/>
      <c r="G64" s="8"/>
      <c r="H64" s="8"/>
      <c r="I64" s="8"/>
      <c r="J64" s="19" t="s">
        <v>86</v>
      </c>
      <c r="K64" s="19"/>
      <c r="L64" s="43"/>
      <c r="M64" s="43"/>
      <c r="N64" s="43"/>
      <c r="O64" s="43"/>
      <c r="P64" s="43"/>
      <c r="Q64" s="43"/>
      <c r="R64" s="43"/>
      <c r="S64" s="43"/>
      <c r="T64" s="43"/>
      <c r="U64" s="43"/>
      <c r="V64" s="43"/>
      <c r="W64" s="43"/>
      <c r="X64" s="43"/>
      <c r="Y64" s="8"/>
    </row>
    <row r="65" spans="2:25" outlineLevel="1" x14ac:dyDescent="0.25">
      <c r="B65" s="8"/>
      <c r="C65" s="41" t="s">
        <v>111</v>
      </c>
      <c r="D65" s="8"/>
      <c r="E65" s="42" t="s">
        <v>101</v>
      </c>
      <c r="F65" s="8"/>
      <c r="G65" s="8"/>
      <c r="H65" s="8"/>
      <c r="I65" s="8"/>
      <c r="J65" s="19" t="s">
        <v>86</v>
      </c>
      <c r="K65" s="19"/>
      <c r="L65" s="43"/>
      <c r="M65" s="43"/>
      <c r="N65" s="43"/>
      <c r="O65" s="43"/>
      <c r="P65" s="43"/>
      <c r="Q65" s="43"/>
      <c r="R65" s="43"/>
      <c r="S65" s="43"/>
      <c r="T65" s="43"/>
      <c r="U65" s="43"/>
      <c r="V65" s="43"/>
      <c r="W65" s="43"/>
      <c r="X65" s="43"/>
      <c r="Y65" s="8"/>
    </row>
    <row r="66" spans="2:25" outlineLevel="1" x14ac:dyDescent="0.25">
      <c r="B66" s="8"/>
      <c r="C66" s="18"/>
      <c r="D66" s="8"/>
      <c r="E66" s="19"/>
      <c r="F66" s="8"/>
      <c r="G66" s="8"/>
      <c r="H66" s="8"/>
      <c r="I66" s="8"/>
      <c r="J66" s="8"/>
      <c r="K66" s="8"/>
      <c r="L66" s="8"/>
      <c r="M66" s="8"/>
      <c r="N66" s="8"/>
      <c r="O66" s="8"/>
      <c r="P66" s="8"/>
      <c r="Q66" s="8"/>
      <c r="R66" s="8"/>
      <c r="S66" s="8"/>
      <c r="T66" s="8"/>
      <c r="U66" s="8"/>
      <c r="V66" s="8"/>
      <c r="W66" s="8"/>
      <c r="X66" s="8"/>
      <c r="Y66" s="8"/>
    </row>
    <row r="67" spans="2:25" ht="27.6" outlineLevel="1" x14ac:dyDescent="0.25">
      <c r="B67" s="8"/>
      <c r="C67" s="45" t="s">
        <v>112</v>
      </c>
      <c r="D67" s="8"/>
      <c r="E67" s="46" t="s">
        <v>101</v>
      </c>
      <c r="F67" s="8"/>
      <c r="G67" s="8"/>
      <c r="H67" s="8"/>
      <c r="I67" s="8"/>
      <c r="J67" s="19"/>
      <c r="K67" s="19"/>
      <c r="L67" s="265">
        <f>L48+L49+L51+L52+L54+L58+L62+L60</f>
        <v>0</v>
      </c>
      <c r="M67" s="265">
        <f t="shared" ref="M67:O67" si="10">M48+M49+M51+M52+M54+M58+M62+M60</f>
        <v>0</v>
      </c>
      <c r="N67" s="265">
        <f t="shared" si="10"/>
        <v>0</v>
      </c>
      <c r="O67" s="265">
        <f t="shared" si="10"/>
        <v>0</v>
      </c>
      <c r="P67" s="265">
        <f t="shared" ref="P67:X67" si="11">P48+P49+P51+P52+P54+P58+P62</f>
        <v>0</v>
      </c>
      <c r="Q67" s="265">
        <f t="shared" si="11"/>
        <v>0</v>
      </c>
      <c r="R67" s="265">
        <f t="shared" si="11"/>
        <v>0</v>
      </c>
      <c r="S67" s="265">
        <f t="shared" si="11"/>
        <v>0</v>
      </c>
      <c r="T67" s="265">
        <f t="shared" si="11"/>
        <v>0</v>
      </c>
      <c r="U67" s="265">
        <f t="shared" si="11"/>
        <v>0</v>
      </c>
      <c r="V67" s="265">
        <f t="shared" si="11"/>
        <v>0</v>
      </c>
      <c r="W67" s="265">
        <f t="shared" si="11"/>
        <v>0</v>
      </c>
      <c r="X67" s="265">
        <f t="shared" si="11"/>
        <v>0</v>
      </c>
      <c r="Y67" s="8"/>
    </row>
    <row r="68" spans="2:25" x14ac:dyDescent="0.25">
      <c r="B68" s="8"/>
      <c r="C68" s="18"/>
      <c r="D68" s="8"/>
      <c r="E68" s="19"/>
      <c r="F68" s="8"/>
      <c r="G68" s="8"/>
      <c r="H68" s="8"/>
      <c r="I68" s="8"/>
      <c r="J68" s="8"/>
      <c r="K68" s="8"/>
      <c r="L68" s="8"/>
      <c r="M68" s="8"/>
      <c r="N68" s="8"/>
      <c r="O68" s="8"/>
      <c r="P68" s="8"/>
      <c r="Q68" s="8"/>
      <c r="R68" s="8"/>
      <c r="S68" s="8"/>
      <c r="T68" s="8"/>
      <c r="U68" s="8"/>
      <c r="V68" s="8"/>
      <c r="W68" s="8"/>
      <c r="X68" s="8"/>
      <c r="Y68" s="8"/>
    </row>
    <row r="69" spans="2:25" x14ac:dyDescent="0.25">
      <c r="B69" s="8"/>
      <c r="C69" s="18"/>
      <c r="D69" s="8"/>
      <c r="E69" s="19"/>
      <c r="F69" s="8"/>
      <c r="G69" s="8"/>
      <c r="H69" s="8"/>
      <c r="I69" s="8"/>
      <c r="J69" s="8"/>
      <c r="K69" s="8"/>
      <c r="L69" s="8"/>
      <c r="M69" s="8"/>
      <c r="N69" s="8"/>
      <c r="O69" s="8"/>
      <c r="P69" s="8"/>
      <c r="Q69" s="8"/>
      <c r="R69" s="8"/>
      <c r="S69" s="8"/>
      <c r="T69" s="8"/>
      <c r="U69" s="8"/>
      <c r="V69" s="8"/>
      <c r="W69" s="8"/>
      <c r="X69" s="8"/>
      <c r="Y69" s="8"/>
    </row>
    <row r="70" spans="2:25" ht="30.6" customHeight="1" x14ac:dyDescent="0.25">
      <c r="B70" s="8"/>
      <c r="C70" s="390" t="s">
        <v>244</v>
      </c>
      <c r="D70" s="391"/>
      <c r="E70" s="391"/>
      <c r="F70" s="391"/>
      <c r="G70" s="391"/>
      <c r="H70" s="391"/>
      <c r="I70" s="392"/>
      <c r="J70" s="8"/>
      <c r="K70" s="8"/>
      <c r="L70" s="8"/>
      <c r="M70" s="8"/>
      <c r="N70" s="8"/>
      <c r="O70" s="8"/>
      <c r="P70" s="8"/>
      <c r="Q70" s="8"/>
      <c r="R70" s="8"/>
      <c r="S70" s="8"/>
      <c r="T70" s="8"/>
      <c r="U70" s="8"/>
      <c r="V70" s="8"/>
      <c r="W70" s="8"/>
      <c r="X70" s="8"/>
      <c r="Y70" s="8"/>
    </row>
    <row r="71" spans="2:25" ht="15" customHeight="1" x14ac:dyDescent="0.25">
      <c r="B71" s="8"/>
      <c r="C71" s="18"/>
      <c r="D71" s="18"/>
      <c r="E71" s="18"/>
      <c r="F71" s="18"/>
      <c r="G71" s="18"/>
      <c r="H71" s="18"/>
      <c r="I71" s="18"/>
      <c r="J71" s="8"/>
      <c r="K71" s="8"/>
      <c r="L71" s="8"/>
      <c r="M71" s="8"/>
      <c r="N71" s="8"/>
      <c r="O71" s="8"/>
      <c r="P71" s="8"/>
      <c r="Q71" s="8"/>
      <c r="R71" s="8"/>
      <c r="S71" s="8"/>
      <c r="T71" s="8"/>
      <c r="U71" s="8"/>
      <c r="V71" s="8"/>
      <c r="W71" s="8"/>
      <c r="X71" s="8"/>
      <c r="Y71" s="8"/>
    </row>
    <row r="72" spans="2:25" ht="27.6" outlineLevel="1" x14ac:dyDescent="0.25">
      <c r="B72" s="8"/>
      <c r="C72" s="39" t="s">
        <v>245</v>
      </c>
      <c r="D72" s="8"/>
      <c r="E72" s="49" t="s">
        <v>113</v>
      </c>
      <c r="F72" s="8"/>
      <c r="G72" s="8"/>
      <c r="H72" s="49" t="s">
        <v>99</v>
      </c>
      <c r="I72" s="49" t="s">
        <v>97</v>
      </c>
      <c r="J72" s="8"/>
      <c r="K72" s="50"/>
      <c r="L72" s="393" t="s">
        <v>266</v>
      </c>
      <c r="M72" s="394"/>
      <c r="N72" s="394"/>
      <c r="O72" s="394"/>
      <c r="P72" s="394"/>
      <c r="Q72" s="394"/>
      <c r="R72" s="394"/>
      <c r="S72" s="394"/>
      <c r="T72" s="394"/>
      <c r="U72" s="394"/>
      <c r="V72" s="394"/>
      <c r="W72" s="394"/>
      <c r="X72" s="395"/>
      <c r="Y72" s="8"/>
    </row>
    <row r="73" spans="2:25" outlineLevel="1" x14ac:dyDescent="0.25">
      <c r="B73" s="8"/>
      <c r="C73" s="4" t="s">
        <v>98</v>
      </c>
      <c r="D73" s="8"/>
      <c r="E73" s="42" t="s">
        <v>101</v>
      </c>
      <c r="F73" s="8"/>
      <c r="G73" s="8"/>
      <c r="H73" s="51"/>
      <c r="I73" s="52"/>
      <c r="J73" s="8"/>
      <c r="K73" s="19"/>
      <c r="L73" s="356">
        <f>IF(L$13="Implementare",0,IF(L$9&lt;=$I73,$H73/$I73,0))</f>
        <v>0</v>
      </c>
      <c r="M73" s="356">
        <f t="shared" ref="M73:X93" si="12">IF(M$13="Implementare",0,IF(M$9&lt;=$I73,$H73/$I73,0))</f>
        <v>0</v>
      </c>
      <c r="N73" s="356">
        <f t="shared" si="12"/>
        <v>0</v>
      </c>
      <c r="O73" s="356">
        <f t="shared" si="12"/>
        <v>0</v>
      </c>
      <c r="P73" s="356">
        <f t="shared" si="12"/>
        <v>0</v>
      </c>
      <c r="Q73" s="356">
        <f t="shared" si="12"/>
        <v>0</v>
      </c>
      <c r="R73" s="356">
        <f t="shared" si="12"/>
        <v>0</v>
      </c>
      <c r="S73" s="356">
        <f t="shared" si="12"/>
        <v>0</v>
      </c>
      <c r="T73" s="356">
        <f t="shared" si="12"/>
        <v>0</v>
      </c>
      <c r="U73" s="356">
        <f t="shared" si="12"/>
        <v>0</v>
      </c>
      <c r="V73" s="356">
        <f t="shared" si="12"/>
        <v>0</v>
      </c>
      <c r="W73" s="356">
        <f t="shared" si="12"/>
        <v>0</v>
      </c>
      <c r="X73" s="356">
        <f t="shared" si="12"/>
        <v>0</v>
      </c>
      <c r="Y73" s="8"/>
    </row>
    <row r="74" spans="2:25" outlineLevel="1" x14ac:dyDescent="0.25">
      <c r="B74" s="8"/>
      <c r="C74" s="4" t="s">
        <v>98</v>
      </c>
      <c r="D74" s="8"/>
      <c r="E74" s="42" t="s">
        <v>101</v>
      </c>
      <c r="F74" s="8"/>
      <c r="G74" s="8"/>
      <c r="H74" s="53"/>
      <c r="I74" s="54"/>
      <c r="J74" s="8"/>
      <c r="K74" s="19"/>
      <c r="L74" s="266">
        <f t="shared" ref="L74:X112" si="13">IF(L$13="Implementare",0,IF(L$9&lt;=$I74,$H74/$I74,0))</f>
        <v>0</v>
      </c>
      <c r="M74" s="266">
        <f t="shared" si="12"/>
        <v>0</v>
      </c>
      <c r="N74" s="266">
        <f t="shared" si="12"/>
        <v>0</v>
      </c>
      <c r="O74" s="266">
        <f t="shared" si="12"/>
        <v>0</v>
      </c>
      <c r="P74" s="266">
        <f t="shared" si="12"/>
        <v>0</v>
      </c>
      <c r="Q74" s="266">
        <f t="shared" si="12"/>
        <v>0</v>
      </c>
      <c r="R74" s="266">
        <f t="shared" si="12"/>
        <v>0</v>
      </c>
      <c r="S74" s="266">
        <f t="shared" si="12"/>
        <v>0</v>
      </c>
      <c r="T74" s="266">
        <f t="shared" si="12"/>
        <v>0</v>
      </c>
      <c r="U74" s="266">
        <f t="shared" si="12"/>
        <v>0</v>
      </c>
      <c r="V74" s="266">
        <f t="shared" si="12"/>
        <v>0</v>
      </c>
      <c r="W74" s="266">
        <f t="shared" si="12"/>
        <v>0</v>
      </c>
      <c r="X74" s="266">
        <f t="shared" si="12"/>
        <v>0</v>
      </c>
      <c r="Y74" s="8"/>
    </row>
    <row r="75" spans="2:25" outlineLevel="1" x14ac:dyDescent="0.25">
      <c r="B75" s="8"/>
      <c r="C75" s="4" t="s">
        <v>98</v>
      </c>
      <c r="D75" s="8"/>
      <c r="E75" s="42" t="s">
        <v>101</v>
      </c>
      <c r="F75" s="8"/>
      <c r="G75" s="8"/>
      <c r="H75" s="53"/>
      <c r="I75" s="54"/>
      <c r="J75" s="8"/>
      <c r="K75" s="19"/>
      <c r="L75" s="266">
        <f t="shared" si="13"/>
        <v>0</v>
      </c>
      <c r="M75" s="266">
        <f t="shared" si="12"/>
        <v>0</v>
      </c>
      <c r="N75" s="266">
        <f t="shared" si="12"/>
        <v>0</v>
      </c>
      <c r="O75" s="266">
        <f t="shared" si="12"/>
        <v>0</v>
      </c>
      <c r="P75" s="266">
        <f t="shared" si="12"/>
        <v>0</v>
      </c>
      <c r="Q75" s="266">
        <f t="shared" si="12"/>
        <v>0</v>
      </c>
      <c r="R75" s="266">
        <f t="shared" si="12"/>
        <v>0</v>
      </c>
      <c r="S75" s="266">
        <f t="shared" si="12"/>
        <v>0</v>
      </c>
      <c r="T75" s="266">
        <f t="shared" si="12"/>
        <v>0</v>
      </c>
      <c r="U75" s="266">
        <f t="shared" si="12"/>
        <v>0</v>
      </c>
      <c r="V75" s="266">
        <f t="shared" si="12"/>
        <v>0</v>
      </c>
      <c r="W75" s="266">
        <f t="shared" si="12"/>
        <v>0</v>
      </c>
      <c r="X75" s="266">
        <f t="shared" si="12"/>
        <v>0</v>
      </c>
      <c r="Y75" s="8"/>
    </row>
    <row r="76" spans="2:25" outlineLevel="1" x14ac:dyDescent="0.25">
      <c r="B76" s="8"/>
      <c r="C76" s="4" t="s">
        <v>98</v>
      </c>
      <c r="D76" s="8"/>
      <c r="E76" s="42" t="s">
        <v>101</v>
      </c>
      <c r="F76" s="8"/>
      <c r="G76" s="8"/>
      <c r="H76" s="53"/>
      <c r="I76" s="54"/>
      <c r="J76" s="8"/>
      <c r="K76" s="19"/>
      <c r="L76" s="266">
        <f t="shared" si="13"/>
        <v>0</v>
      </c>
      <c r="M76" s="266">
        <f t="shared" si="12"/>
        <v>0</v>
      </c>
      <c r="N76" s="266">
        <f t="shared" si="12"/>
        <v>0</v>
      </c>
      <c r="O76" s="266">
        <f t="shared" si="12"/>
        <v>0</v>
      </c>
      <c r="P76" s="266">
        <f t="shared" si="12"/>
        <v>0</v>
      </c>
      <c r="Q76" s="266">
        <f t="shared" si="12"/>
        <v>0</v>
      </c>
      <c r="R76" s="266">
        <f t="shared" si="12"/>
        <v>0</v>
      </c>
      <c r="S76" s="266">
        <f t="shared" si="12"/>
        <v>0</v>
      </c>
      <c r="T76" s="266">
        <f t="shared" si="12"/>
        <v>0</v>
      </c>
      <c r="U76" s="266">
        <f t="shared" si="12"/>
        <v>0</v>
      </c>
      <c r="V76" s="266">
        <f t="shared" si="12"/>
        <v>0</v>
      </c>
      <c r="W76" s="266">
        <f t="shared" si="12"/>
        <v>0</v>
      </c>
      <c r="X76" s="266">
        <f t="shared" si="12"/>
        <v>0</v>
      </c>
      <c r="Y76" s="8"/>
    </row>
    <row r="77" spans="2:25" outlineLevel="1" x14ac:dyDescent="0.25">
      <c r="B77" s="8"/>
      <c r="C77" s="4" t="s">
        <v>98</v>
      </c>
      <c r="D77" s="8"/>
      <c r="E77" s="42" t="s">
        <v>101</v>
      </c>
      <c r="F77" s="8"/>
      <c r="G77" s="8"/>
      <c r="H77" s="53"/>
      <c r="I77" s="54"/>
      <c r="J77" s="8"/>
      <c r="K77" s="19"/>
      <c r="L77" s="266">
        <f t="shared" si="13"/>
        <v>0</v>
      </c>
      <c r="M77" s="266">
        <f t="shared" si="12"/>
        <v>0</v>
      </c>
      <c r="N77" s="266">
        <f t="shared" si="12"/>
        <v>0</v>
      </c>
      <c r="O77" s="266">
        <f t="shared" si="12"/>
        <v>0</v>
      </c>
      <c r="P77" s="266">
        <f t="shared" si="12"/>
        <v>0</v>
      </c>
      <c r="Q77" s="266">
        <f t="shared" si="12"/>
        <v>0</v>
      </c>
      <c r="R77" s="266">
        <f t="shared" si="12"/>
        <v>0</v>
      </c>
      <c r="S77" s="266">
        <f t="shared" si="12"/>
        <v>0</v>
      </c>
      <c r="T77" s="266">
        <f t="shared" si="12"/>
        <v>0</v>
      </c>
      <c r="U77" s="266">
        <f t="shared" si="12"/>
        <v>0</v>
      </c>
      <c r="V77" s="266">
        <f t="shared" si="12"/>
        <v>0</v>
      </c>
      <c r="W77" s="266">
        <f t="shared" si="12"/>
        <v>0</v>
      </c>
      <c r="X77" s="266">
        <f t="shared" si="12"/>
        <v>0</v>
      </c>
      <c r="Y77" s="8"/>
    </row>
    <row r="78" spans="2:25" outlineLevel="1" x14ac:dyDescent="0.25">
      <c r="B78" s="8"/>
      <c r="C78" s="4" t="s">
        <v>98</v>
      </c>
      <c r="D78" s="8"/>
      <c r="E78" s="42" t="s">
        <v>101</v>
      </c>
      <c r="F78" s="8"/>
      <c r="G78" s="8"/>
      <c r="H78" s="53"/>
      <c r="I78" s="54"/>
      <c r="J78" s="8"/>
      <c r="K78" s="19"/>
      <c r="L78" s="266">
        <f t="shared" si="13"/>
        <v>0</v>
      </c>
      <c r="M78" s="266">
        <f t="shared" si="12"/>
        <v>0</v>
      </c>
      <c r="N78" s="266">
        <f t="shared" si="12"/>
        <v>0</v>
      </c>
      <c r="O78" s="266">
        <f t="shared" si="12"/>
        <v>0</v>
      </c>
      <c r="P78" s="266">
        <f t="shared" si="12"/>
        <v>0</v>
      </c>
      <c r="Q78" s="266">
        <f t="shared" si="12"/>
        <v>0</v>
      </c>
      <c r="R78" s="266">
        <f t="shared" si="12"/>
        <v>0</v>
      </c>
      <c r="S78" s="266">
        <f t="shared" si="12"/>
        <v>0</v>
      </c>
      <c r="T78" s="266">
        <f t="shared" si="12"/>
        <v>0</v>
      </c>
      <c r="U78" s="266">
        <f t="shared" si="12"/>
        <v>0</v>
      </c>
      <c r="V78" s="266">
        <f t="shared" si="12"/>
        <v>0</v>
      </c>
      <c r="W78" s="266">
        <f t="shared" si="12"/>
        <v>0</v>
      </c>
      <c r="X78" s="266">
        <f t="shared" si="12"/>
        <v>0</v>
      </c>
      <c r="Y78" s="8"/>
    </row>
    <row r="79" spans="2:25" ht="25.8" customHeight="1" outlineLevel="1" x14ac:dyDescent="0.25">
      <c r="B79" s="8"/>
      <c r="C79" s="5" t="s">
        <v>5</v>
      </c>
      <c r="D79" s="8"/>
      <c r="E79" s="55" t="s">
        <v>101</v>
      </c>
      <c r="F79" s="8"/>
      <c r="G79" s="8"/>
      <c r="H79" s="250">
        <f>SUM(H73:H78)</f>
        <v>0</v>
      </c>
      <c r="I79" s="56"/>
      <c r="J79" s="8"/>
      <c r="K79" s="19"/>
      <c r="L79" s="336">
        <f t="shared" ref="L79:X79" si="14">SUM(L73:L78)</f>
        <v>0</v>
      </c>
      <c r="M79" s="336">
        <f t="shared" si="14"/>
        <v>0</v>
      </c>
      <c r="N79" s="336">
        <f t="shared" si="14"/>
        <v>0</v>
      </c>
      <c r="O79" s="336">
        <f t="shared" si="14"/>
        <v>0</v>
      </c>
      <c r="P79" s="336">
        <f t="shared" si="14"/>
        <v>0</v>
      </c>
      <c r="Q79" s="336">
        <f t="shared" si="14"/>
        <v>0</v>
      </c>
      <c r="R79" s="336">
        <f t="shared" si="14"/>
        <v>0</v>
      </c>
      <c r="S79" s="336">
        <f t="shared" si="14"/>
        <v>0</v>
      </c>
      <c r="T79" s="336">
        <f t="shared" si="14"/>
        <v>0</v>
      </c>
      <c r="U79" s="336">
        <f t="shared" si="14"/>
        <v>0</v>
      </c>
      <c r="V79" s="336">
        <f t="shared" si="14"/>
        <v>0</v>
      </c>
      <c r="W79" s="336">
        <f t="shared" si="14"/>
        <v>0</v>
      </c>
      <c r="X79" s="336">
        <f t="shared" si="14"/>
        <v>0</v>
      </c>
      <c r="Y79" s="8"/>
    </row>
    <row r="80" spans="2:25" outlineLevel="1" x14ac:dyDescent="0.25">
      <c r="B80" s="8"/>
      <c r="C80" s="6"/>
      <c r="D80" s="8"/>
      <c r="E80" s="19"/>
      <c r="F80" s="8"/>
      <c r="G80" s="8"/>
      <c r="H80" s="57"/>
      <c r="I80" s="19"/>
      <c r="J80" s="8"/>
      <c r="K80" s="19"/>
      <c r="L80" s="58"/>
      <c r="M80" s="58"/>
      <c r="N80" s="58"/>
      <c r="O80" s="58"/>
      <c r="P80" s="58"/>
      <c r="Q80" s="58"/>
      <c r="R80" s="58"/>
      <c r="S80" s="58"/>
      <c r="T80" s="58"/>
      <c r="U80" s="58"/>
      <c r="V80" s="58"/>
      <c r="W80" s="58"/>
      <c r="X80" s="58"/>
      <c r="Y80" s="8"/>
    </row>
    <row r="81" spans="2:25" ht="27.6" outlineLevel="1" x14ac:dyDescent="0.25">
      <c r="B81" s="8"/>
      <c r="C81" s="39" t="s">
        <v>264</v>
      </c>
      <c r="D81" s="8"/>
      <c r="E81" s="45" t="s">
        <v>101</v>
      </c>
      <c r="F81" s="8"/>
      <c r="G81" s="8"/>
      <c r="H81" s="50"/>
      <c r="I81" s="50"/>
      <c r="J81" s="8"/>
      <c r="K81" s="19"/>
      <c r="L81" s="59"/>
      <c r="M81" s="59"/>
      <c r="N81" s="59"/>
      <c r="O81" s="59"/>
      <c r="P81" s="59"/>
      <c r="Q81" s="59"/>
      <c r="R81" s="59"/>
      <c r="S81" s="59"/>
      <c r="T81" s="59"/>
      <c r="U81" s="59"/>
      <c r="V81" s="59"/>
      <c r="W81" s="59"/>
      <c r="X81" s="59"/>
      <c r="Y81" s="8"/>
    </row>
    <row r="82" spans="2:25" outlineLevel="1" x14ac:dyDescent="0.25">
      <c r="B82" s="8"/>
      <c r="C82" s="6"/>
      <c r="D82" s="8"/>
      <c r="E82" s="19"/>
      <c r="F82" s="8"/>
      <c r="G82" s="8"/>
      <c r="H82" s="57"/>
      <c r="I82" s="19"/>
      <c r="J82" s="8"/>
      <c r="K82" s="19"/>
      <c r="L82" s="58"/>
      <c r="M82" s="58"/>
      <c r="N82" s="58"/>
      <c r="O82" s="58"/>
      <c r="P82" s="58"/>
      <c r="Q82" s="58"/>
      <c r="R82" s="58"/>
      <c r="S82" s="58"/>
      <c r="T82" s="58"/>
      <c r="U82" s="58"/>
      <c r="V82" s="58"/>
      <c r="W82" s="58"/>
      <c r="X82" s="58"/>
      <c r="Y82" s="8"/>
    </row>
    <row r="83" spans="2:25" ht="27.6" outlineLevel="1" x14ac:dyDescent="0.25">
      <c r="B83" s="8"/>
      <c r="C83" s="39" t="s">
        <v>246</v>
      </c>
      <c r="D83" s="8"/>
      <c r="E83" s="49" t="s">
        <v>113</v>
      </c>
      <c r="F83" s="8"/>
      <c r="G83" s="8"/>
      <c r="H83" s="49" t="s">
        <v>99</v>
      </c>
      <c r="I83" s="49" t="s">
        <v>97</v>
      </c>
      <c r="J83" s="8"/>
      <c r="K83" s="19"/>
      <c r="L83" s="393" t="s">
        <v>267</v>
      </c>
      <c r="M83" s="394"/>
      <c r="N83" s="394"/>
      <c r="O83" s="394"/>
      <c r="P83" s="394"/>
      <c r="Q83" s="394"/>
      <c r="R83" s="394"/>
      <c r="S83" s="394"/>
      <c r="T83" s="394"/>
      <c r="U83" s="394"/>
      <c r="V83" s="394"/>
      <c r="W83" s="394"/>
      <c r="X83" s="395"/>
      <c r="Y83" s="8"/>
    </row>
    <row r="84" spans="2:25" outlineLevel="1" x14ac:dyDescent="0.25">
      <c r="B84" s="8"/>
      <c r="C84" s="4" t="s">
        <v>98</v>
      </c>
      <c r="D84" s="8"/>
      <c r="E84" s="42" t="s">
        <v>101</v>
      </c>
      <c r="F84" s="8"/>
      <c r="G84" s="8"/>
      <c r="H84" s="53"/>
      <c r="I84" s="54"/>
      <c r="J84" s="8"/>
      <c r="K84" s="19"/>
      <c r="L84" s="266">
        <f t="shared" si="13"/>
        <v>0</v>
      </c>
      <c r="M84" s="266">
        <f t="shared" si="12"/>
        <v>0</v>
      </c>
      <c r="N84" s="266">
        <f t="shared" si="12"/>
        <v>0</v>
      </c>
      <c r="O84" s="266">
        <f t="shared" si="12"/>
        <v>0</v>
      </c>
      <c r="P84" s="266">
        <f t="shared" si="12"/>
        <v>0</v>
      </c>
      <c r="Q84" s="266">
        <f t="shared" si="12"/>
        <v>0</v>
      </c>
      <c r="R84" s="266">
        <f t="shared" si="12"/>
        <v>0</v>
      </c>
      <c r="S84" s="266">
        <f t="shared" si="12"/>
        <v>0</v>
      </c>
      <c r="T84" s="266">
        <f t="shared" si="12"/>
        <v>0</v>
      </c>
      <c r="U84" s="266">
        <f t="shared" si="12"/>
        <v>0</v>
      </c>
      <c r="V84" s="266">
        <f t="shared" si="12"/>
        <v>0</v>
      </c>
      <c r="W84" s="266">
        <f t="shared" si="12"/>
        <v>0</v>
      </c>
      <c r="X84" s="266">
        <f t="shared" si="12"/>
        <v>0</v>
      </c>
      <c r="Y84" s="8"/>
    </row>
    <row r="85" spans="2:25" outlineLevel="1" x14ac:dyDescent="0.25">
      <c r="B85" s="8"/>
      <c r="C85" s="4" t="s">
        <v>98</v>
      </c>
      <c r="D85" s="8"/>
      <c r="E85" s="42" t="s">
        <v>101</v>
      </c>
      <c r="F85" s="8"/>
      <c r="G85" s="8"/>
      <c r="H85" s="53"/>
      <c r="I85" s="54"/>
      <c r="J85" s="8"/>
      <c r="K85" s="19"/>
      <c r="L85" s="266">
        <f t="shared" si="13"/>
        <v>0</v>
      </c>
      <c r="M85" s="266">
        <f t="shared" si="12"/>
        <v>0</v>
      </c>
      <c r="N85" s="266">
        <f t="shared" si="12"/>
        <v>0</v>
      </c>
      <c r="O85" s="266">
        <f t="shared" si="12"/>
        <v>0</v>
      </c>
      <c r="P85" s="266">
        <f t="shared" si="12"/>
        <v>0</v>
      </c>
      <c r="Q85" s="266">
        <f t="shared" si="12"/>
        <v>0</v>
      </c>
      <c r="R85" s="266">
        <f t="shared" si="12"/>
        <v>0</v>
      </c>
      <c r="S85" s="266">
        <f t="shared" si="12"/>
        <v>0</v>
      </c>
      <c r="T85" s="266">
        <f t="shared" si="12"/>
        <v>0</v>
      </c>
      <c r="U85" s="266">
        <f t="shared" si="12"/>
        <v>0</v>
      </c>
      <c r="V85" s="266">
        <f t="shared" si="12"/>
        <v>0</v>
      </c>
      <c r="W85" s="266">
        <f t="shared" si="12"/>
        <v>0</v>
      </c>
      <c r="X85" s="266">
        <f t="shared" si="12"/>
        <v>0</v>
      </c>
      <c r="Y85" s="8"/>
    </row>
    <row r="86" spans="2:25" outlineLevel="1" x14ac:dyDescent="0.25">
      <c r="B86" s="8"/>
      <c r="C86" s="4" t="s">
        <v>98</v>
      </c>
      <c r="D86" s="8"/>
      <c r="E86" s="42" t="s">
        <v>101</v>
      </c>
      <c r="F86" s="8"/>
      <c r="G86" s="8"/>
      <c r="H86" s="53"/>
      <c r="I86" s="54"/>
      <c r="J86" s="8"/>
      <c r="K86" s="19"/>
      <c r="L86" s="266">
        <f t="shared" si="13"/>
        <v>0</v>
      </c>
      <c r="M86" s="266">
        <f t="shared" si="12"/>
        <v>0</v>
      </c>
      <c r="N86" s="266">
        <f t="shared" si="12"/>
        <v>0</v>
      </c>
      <c r="O86" s="266">
        <f t="shared" si="12"/>
        <v>0</v>
      </c>
      <c r="P86" s="266">
        <f t="shared" si="12"/>
        <v>0</v>
      </c>
      <c r="Q86" s="266">
        <f t="shared" si="12"/>
        <v>0</v>
      </c>
      <c r="R86" s="266">
        <f t="shared" si="12"/>
        <v>0</v>
      </c>
      <c r="S86" s="266">
        <f t="shared" si="12"/>
        <v>0</v>
      </c>
      <c r="T86" s="266">
        <f t="shared" si="12"/>
        <v>0</v>
      </c>
      <c r="U86" s="266">
        <f t="shared" si="12"/>
        <v>0</v>
      </c>
      <c r="V86" s="266">
        <f t="shared" si="12"/>
        <v>0</v>
      </c>
      <c r="W86" s="266">
        <f t="shared" si="12"/>
        <v>0</v>
      </c>
      <c r="X86" s="266">
        <f t="shared" si="12"/>
        <v>0</v>
      </c>
      <c r="Y86" s="8"/>
    </row>
    <row r="87" spans="2:25" outlineLevel="1" x14ac:dyDescent="0.25">
      <c r="B87" s="8"/>
      <c r="C87" s="4" t="s">
        <v>98</v>
      </c>
      <c r="D87" s="8"/>
      <c r="E87" s="42" t="s">
        <v>101</v>
      </c>
      <c r="F87" s="8"/>
      <c r="G87" s="8"/>
      <c r="H87" s="53"/>
      <c r="I87" s="54"/>
      <c r="J87" s="8"/>
      <c r="K87" s="19"/>
      <c r="L87" s="266">
        <f t="shared" si="13"/>
        <v>0</v>
      </c>
      <c r="M87" s="266">
        <f t="shared" si="12"/>
        <v>0</v>
      </c>
      <c r="N87" s="266">
        <f t="shared" si="12"/>
        <v>0</v>
      </c>
      <c r="O87" s="266">
        <f t="shared" si="12"/>
        <v>0</v>
      </c>
      <c r="P87" s="266">
        <f t="shared" si="12"/>
        <v>0</v>
      </c>
      <c r="Q87" s="266">
        <f t="shared" si="12"/>
        <v>0</v>
      </c>
      <c r="R87" s="266">
        <f t="shared" si="12"/>
        <v>0</v>
      </c>
      <c r="S87" s="266">
        <f t="shared" si="12"/>
        <v>0</v>
      </c>
      <c r="T87" s="266">
        <f t="shared" si="12"/>
        <v>0</v>
      </c>
      <c r="U87" s="266">
        <f t="shared" si="12"/>
        <v>0</v>
      </c>
      <c r="V87" s="266">
        <f t="shared" si="12"/>
        <v>0</v>
      </c>
      <c r="W87" s="266">
        <f t="shared" si="12"/>
        <v>0</v>
      </c>
      <c r="X87" s="266">
        <f t="shared" si="12"/>
        <v>0</v>
      </c>
      <c r="Y87" s="8"/>
    </row>
    <row r="88" spans="2:25" outlineLevel="1" x14ac:dyDescent="0.25">
      <c r="B88" s="8"/>
      <c r="C88" s="4" t="s">
        <v>98</v>
      </c>
      <c r="D88" s="8"/>
      <c r="E88" s="42" t="s">
        <v>101</v>
      </c>
      <c r="F88" s="8"/>
      <c r="G88" s="8"/>
      <c r="H88" s="53"/>
      <c r="I88" s="54"/>
      <c r="J88" s="8"/>
      <c r="K88" s="19"/>
      <c r="L88" s="266">
        <f t="shared" si="13"/>
        <v>0</v>
      </c>
      <c r="M88" s="266">
        <f t="shared" si="12"/>
        <v>0</v>
      </c>
      <c r="N88" s="266">
        <f t="shared" si="12"/>
        <v>0</v>
      </c>
      <c r="O88" s="266">
        <f t="shared" si="12"/>
        <v>0</v>
      </c>
      <c r="P88" s="266">
        <f t="shared" si="12"/>
        <v>0</v>
      </c>
      <c r="Q88" s="266">
        <f t="shared" si="12"/>
        <v>0</v>
      </c>
      <c r="R88" s="266">
        <f t="shared" si="12"/>
        <v>0</v>
      </c>
      <c r="S88" s="266">
        <f t="shared" si="12"/>
        <v>0</v>
      </c>
      <c r="T88" s="266">
        <f t="shared" si="12"/>
        <v>0</v>
      </c>
      <c r="U88" s="266">
        <f t="shared" si="12"/>
        <v>0</v>
      </c>
      <c r="V88" s="266">
        <f t="shared" si="12"/>
        <v>0</v>
      </c>
      <c r="W88" s="266">
        <f t="shared" si="12"/>
        <v>0</v>
      </c>
      <c r="X88" s="266">
        <f t="shared" si="12"/>
        <v>0</v>
      </c>
      <c r="Y88" s="8"/>
    </row>
    <row r="89" spans="2:25" outlineLevel="1" x14ac:dyDescent="0.25">
      <c r="B89" s="8"/>
      <c r="C89" s="4" t="s">
        <v>98</v>
      </c>
      <c r="D89" s="8"/>
      <c r="E89" s="42" t="s">
        <v>101</v>
      </c>
      <c r="F89" s="8"/>
      <c r="G89" s="8"/>
      <c r="H89" s="53"/>
      <c r="I89" s="54"/>
      <c r="J89" s="8"/>
      <c r="K89" s="19"/>
      <c r="L89" s="266">
        <f t="shared" si="13"/>
        <v>0</v>
      </c>
      <c r="M89" s="266">
        <f t="shared" si="12"/>
        <v>0</v>
      </c>
      <c r="N89" s="266">
        <f t="shared" si="12"/>
        <v>0</v>
      </c>
      <c r="O89" s="266">
        <f t="shared" si="12"/>
        <v>0</v>
      </c>
      <c r="P89" s="266">
        <f t="shared" si="12"/>
        <v>0</v>
      </c>
      <c r="Q89" s="266">
        <f t="shared" si="12"/>
        <v>0</v>
      </c>
      <c r="R89" s="266">
        <f t="shared" si="12"/>
        <v>0</v>
      </c>
      <c r="S89" s="266">
        <f t="shared" si="12"/>
        <v>0</v>
      </c>
      <c r="T89" s="266">
        <f t="shared" si="12"/>
        <v>0</v>
      </c>
      <c r="U89" s="266">
        <f t="shared" si="12"/>
        <v>0</v>
      </c>
      <c r="V89" s="266">
        <f t="shared" si="12"/>
        <v>0</v>
      </c>
      <c r="W89" s="266">
        <f t="shared" si="12"/>
        <v>0</v>
      </c>
      <c r="X89" s="266">
        <f t="shared" si="12"/>
        <v>0</v>
      </c>
      <c r="Y89" s="8"/>
    </row>
    <row r="90" spans="2:25" outlineLevel="1" x14ac:dyDescent="0.25">
      <c r="B90" s="8"/>
      <c r="C90" s="4" t="s">
        <v>98</v>
      </c>
      <c r="D90" s="8"/>
      <c r="E90" s="42" t="s">
        <v>101</v>
      </c>
      <c r="F90" s="8"/>
      <c r="G90" s="8"/>
      <c r="H90" s="53"/>
      <c r="I90" s="54"/>
      <c r="J90" s="8"/>
      <c r="K90" s="19"/>
      <c r="L90" s="266">
        <f t="shared" si="13"/>
        <v>0</v>
      </c>
      <c r="M90" s="266">
        <f t="shared" si="12"/>
        <v>0</v>
      </c>
      <c r="N90" s="266">
        <f t="shared" si="12"/>
        <v>0</v>
      </c>
      <c r="O90" s="266">
        <f t="shared" si="12"/>
        <v>0</v>
      </c>
      <c r="P90" s="266">
        <f t="shared" si="12"/>
        <v>0</v>
      </c>
      <c r="Q90" s="266">
        <f t="shared" si="12"/>
        <v>0</v>
      </c>
      <c r="R90" s="266">
        <f t="shared" si="12"/>
        <v>0</v>
      </c>
      <c r="S90" s="266">
        <f t="shared" si="12"/>
        <v>0</v>
      </c>
      <c r="T90" s="266">
        <f t="shared" si="12"/>
        <v>0</v>
      </c>
      <c r="U90" s="266">
        <f t="shared" si="12"/>
        <v>0</v>
      </c>
      <c r="V90" s="266">
        <f t="shared" si="12"/>
        <v>0</v>
      </c>
      <c r="W90" s="266">
        <f t="shared" si="12"/>
        <v>0</v>
      </c>
      <c r="X90" s="266">
        <f t="shared" si="12"/>
        <v>0</v>
      </c>
      <c r="Y90" s="8"/>
    </row>
    <row r="91" spans="2:25" outlineLevel="1" x14ac:dyDescent="0.25">
      <c r="B91" s="8"/>
      <c r="C91" s="4" t="s">
        <v>98</v>
      </c>
      <c r="D91" s="8"/>
      <c r="E91" s="42" t="s">
        <v>101</v>
      </c>
      <c r="F91" s="8"/>
      <c r="G91" s="8"/>
      <c r="H91" s="53"/>
      <c r="I91" s="54"/>
      <c r="J91" s="8"/>
      <c r="K91" s="19"/>
      <c r="L91" s="266">
        <f t="shared" si="13"/>
        <v>0</v>
      </c>
      <c r="M91" s="266">
        <f t="shared" si="12"/>
        <v>0</v>
      </c>
      <c r="N91" s="266">
        <f t="shared" si="12"/>
        <v>0</v>
      </c>
      <c r="O91" s="266">
        <f t="shared" si="12"/>
        <v>0</v>
      </c>
      <c r="P91" s="266">
        <f t="shared" si="12"/>
        <v>0</v>
      </c>
      <c r="Q91" s="266">
        <f t="shared" si="12"/>
        <v>0</v>
      </c>
      <c r="R91" s="266">
        <f t="shared" si="12"/>
        <v>0</v>
      </c>
      <c r="S91" s="266">
        <f t="shared" si="12"/>
        <v>0</v>
      </c>
      <c r="T91" s="266">
        <f t="shared" si="12"/>
        <v>0</v>
      </c>
      <c r="U91" s="266">
        <f t="shared" si="12"/>
        <v>0</v>
      </c>
      <c r="V91" s="266">
        <f t="shared" si="12"/>
        <v>0</v>
      </c>
      <c r="W91" s="266">
        <f t="shared" si="12"/>
        <v>0</v>
      </c>
      <c r="X91" s="266">
        <f t="shared" si="12"/>
        <v>0</v>
      </c>
      <c r="Y91" s="8"/>
    </row>
    <row r="92" spans="2:25" outlineLevel="1" x14ac:dyDescent="0.25">
      <c r="B92" s="8"/>
      <c r="C92" s="4" t="s">
        <v>98</v>
      </c>
      <c r="D92" s="8"/>
      <c r="E92" s="42" t="s">
        <v>101</v>
      </c>
      <c r="F92" s="8"/>
      <c r="G92" s="8"/>
      <c r="H92" s="53"/>
      <c r="I92" s="54"/>
      <c r="J92" s="8"/>
      <c r="K92" s="19"/>
      <c r="L92" s="266">
        <f t="shared" si="13"/>
        <v>0</v>
      </c>
      <c r="M92" s="266">
        <f t="shared" si="12"/>
        <v>0</v>
      </c>
      <c r="N92" s="266">
        <f t="shared" si="12"/>
        <v>0</v>
      </c>
      <c r="O92" s="266">
        <f t="shared" si="12"/>
        <v>0</v>
      </c>
      <c r="P92" s="266">
        <f t="shared" si="12"/>
        <v>0</v>
      </c>
      <c r="Q92" s="266">
        <f t="shared" si="12"/>
        <v>0</v>
      </c>
      <c r="R92" s="266">
        <f t="shared" si="12"/>
        <v>0</v>
      </c>
      <c r="S92" s="266">
        <f t="shared" si="12"/>
        <v>0</v>
      </c>
      <c r="T92" s="266">
        <f t="shared" si="12"/>
        <v>0</v>
      </c>
      <c r="U92" s="266">
        <f t="shared" si="12"/>
        <v>0</v>
      </c>
      <c r="V92" s="266">
        <f t="shared" si="12"/>
        <v>0</v>
      </c>
      <c r="W92" s="266">
        <f t="shared" si="12"/>
        <v>0</v>
      </c>
      <c r="X92" s="266">
        <f t="shared" si="12"/>
        <v>0</v>
      </c>
      <c r="Y92" s="8"/>
    </row>
    <row r="93" spans="2:25" outlineLevel="1" x14ac:dyDescent="0.25">
      <c r="B93" s="8"/>
      <c r="C93" s="4" t="s">
        <v>98</v>
      </c>
      <c r="D93" s="8"/>
      <c r="E93" s="42" t="s">
        <v>101</v>
      </c>
      <c r="F93" s="8"/>
      <c r="G93" s="8"/>
      <c r="H93" s="53"/>
      <c r="I93" s="54"/>
      <c r="J93" s="8"/>
      <c r="K93" s="19"/>
      <c r="L93" s="266">
        <f t="shared" si="13"/>
        <v>0</v>
      </c>
      <c r="M93" s="266">
        <f t="shared" si="12"/>
        <v>0</v>
      </c>
      <c r="N93" s="266">
        <f t="shared" si="12"/>
        <v>0</v>
      </c>
      <c r="O93" s="266">
        <f t="shared" si="12"/>
        <v>0</v>
      </c>
      <c r="P93" s="266">
        <f t="shared" si="12"/>
        <v>0</v>
      </c>
      <c r="Q93" s="266">
        <f t="shared" si="12"/>
        <v>0</v>
      </c>
      <c r="R93" s="266">
        <f t="shared" si="12"/>
        <v>0</v>
      </c>
      <c r="S93" s="266">
        <f t="shared" si="12"/>
        <v>0</v>
      </c>
      <c r="T93" s="266">
        <f t="shared" si="12"/>
        <v>0</v>
      </c>
      <c r="U93" s="266">
        <f t="shared" si="12"/>
        <v>0</v>
      </c>
      <c r="V93" s="266">
        <f t="shared" si="12"/>
        <v>0</v>
      </c>
      <c r="W93" s="266">
        <f t="shared" si="12"/>
        <v>0</v>
      </c>
      <c r="X93" s="266">
        <f t="shared" si="12"/>
        <v>0</v>
      </c>
      <c r="Y93" s="8"/>
    </row>
    <row r="94" spans="2:25" outlineLevel="1" x14ac:dyDescent="0.25">
      <c r="B94" s="8"/>
      <c r="C94" s="4" t="s">
        <v>98</v>
      </c>
      <c r="D94" s="8"/>
      <c r="E94" s="42" t="s">
        <v>101</v>
      </c>
      <c r="F94" s="8"/>
      <c r="G94" s="8"/>
      <c r="H94" s="53"/>
      <c r="I94" s="54"/>
      <c r="J94" s="8"/>
      <c r="K94" s="19"/>
      <c r="L94" s="266">
        <f t="shared" si="13"/>
        <v>0</v>
      </c>
      <c r="M94" s="266">
        <f t="shared" si="13"/>
        <v>0</v>
      </c>
      <c r="N94" s="266">
        <f t="shared" si="13"/>
        <v>0</v>
      </c>
      <c r="O94" s="266">
        <f t="shared" si="13"/>
        <v>0</v>
      </c>
      <c r="P94" s="266">
        <f t="shared" si="13"/>
        <v>0</v>
      </c>
      <c r="Q94" s="266">
        <f t="shared" si="13"/>
        <v>0</v>
      </c>
      <c r="R94" s="266">
        <f t="shared" si="13"/>
        <v>0</v>
      </c>
      <c r="S94" s="266">
        <f t="shared" si="13"/>
        <v>0</v>
      </c>
      <c r="T94" s="266">
        <f t="shared" si="13"/>
        <v>0</v>
      </c>
      <c r="U94" s="266">
        <f t="shared" si="13"/>
        <v>0</v>
      </c>
      <c r="V94" s="266">
        <f t="shared" si="13"/>
        <v>0</v>
      </c>
      <c r="W94" s="266">
        <f t="shared" si="13"/>
        <v>0</v>
      </c>
      <c r="X94" s="266">
        <f t="shared" si="13"/>
        <v>0</v>
      </c>
      <c r="Y94" s="8"/>
    </row>
    <row r="95" spans="2:25" outlineLevel="1" x14ac:dyDescent="0.25">
      <c r="B95" s="8"/>
      <c r="C95" s="4" t="s">
        <v>98</v>
      </c>
      <c r="D95" s="8"/>
      <c r="E95" s="42" t="s">
        <v>101</v>
      </c>
      <c r="F95" s="8"/>
      <c r="G95" s="8"/>
      <c r="H95" s="53"/>
      <c r="I95" s="54"/>
      <c r="J95" s="8"/>
      <c r="K95" s="19"/>
      <c r="L95" s="266">
        <f t="shared" si="13"/>
        <v>0</v>
      </c>
      <c r="M95" s="266">
        <f t="shared" si="13"/>
        <v>0</v>
      </c>
      <c r="N95" s="266">
        <f t="shared" si="13"/>
        <v>0</v>
      </c>
      <c r="O95" s="266">
        <f t="shared" si="13"/>
        <v>0</v>
      </c>
      <c r="P95" s="266">
        <f t="shared" si="13"/>
        <v>0</v>
      </c>
      <c r="Q95" s="266">
        <f t="shared" si="13"/>
        <v>0</v>
      </c>
      <c r="R95" s="266">
        <f t="shared" si="13"/>
        <v>0</v>
      </c>
      <c r="S95" s="266">
        <f t="shared" si="13"/>
        <v>0</v>
      </c>
      <c r="T95" s="266">
        <f t="shared" si="13"/>
        <v>0</v>
      </c>
      <c r="U95" s="266">
        <f t="shared" si="13"/>
        <v>0</v>
      </c>
      <c r="V95" s="266">
        <f t="shared" si="13"/>
        <v>0</v>
      </c>
      <c r="W95" s="266">
        <f t="shared" si="13"/>
        <v>0</v>
      </c>
      <c r="X95" s="266">
        <f t="shared" si="13"/>
        <v>0</v>
      </c>
      <c r="Y95" s="8"/>
    </row>
    <row r="96" spans="2:25" outlineLevel="1" x14ac:dyDescent="0.25">
      <c r="B96" s="8"/>
      <c r="C96" s="4" t="s">
        <v>98</v>
      </c>
      <c r="D96" s="8"/>
      <c r="E96" s="42" t="s">
        <v>101</v>
      </c>
      <c r="F96" s="8"/>
      <c r="G96" s="8"/>
      <c r="H96" s="53"/>
      <c r="I96" s="54"/>
      <c r="J96" s="8"/>
      <c r="K96" s="19"/>
      <c r="L96" s="266">
        <f t="shared" si="13"/>
        <v>0</v>
      </c>
      <c r="M96" s="266">
        <f t="shared" si="13"/>
        <v>0</v>
      </c>
      <c r="N96" s="266">
        <f t="shared" si="13"/>
        <v>0</v>
      </c>
      <c r="O96" s="266">
        <f t="shared" si="13"/>
        <v>0</v>
      </c>
      <c r="P96" s="266">
        <f t="shared" si="13"/>
        <v>0</v>
      </c>
      <c r="Q96" s="266">
        <f t="shared" si="13"/>
        <v>0</v>
      </c>
      <c r="R96" s="266">
        <f t="shared" si="13"/>
        <v>0</v>
      </c>
      <c r="S96" s="266">
        <f t="shared" si="13"/>
        <v>0</v>
      </c>
      <c r="T96" s="266">
        <f t="shared" si="13"/>
        <v>0</v>
      </c>
      <c r="U96" s="266">
        <f t="shared" si="13"/>
        <v>0</v>
      </c>
      <c r="V96" s="266">
        <f t="shared" si="13"/>
        <v>0</v>
      </c>
      <c r="W96" s="266">
        <f t="shared" si="13"/>
        <v>0</v>
      </c>
      <c r="X96" s="266">
        <f t="shared" si="13"/>
        <v>0</v>
      </c>
      <c r="Y96" s="8"/>
    </row>
    <row r="97" spans="2:25" outlineLevel="1" x14ac:dyDescent="0.25">
      <c r="B97" s="8"/>
      <c r="C97" s="4" t="s">
        <v>98</v>
      </c>
      <c r="D97" s="8"/>
      <c r="E97" s="42" t="s">
        <v>101</v>
      </c>
      <c r="F97" s="8"/>
      <c r="G97" s="8"/>
      <c r="H97" s="53"/>
      <c r="I97" s="54"/>
      <c r="J97" s="8"/>
      <c r="K97" s="19"/>
      <c r="L97" s="266">
        <f t="shared" si="13"/>
        <v>0</v>
      </c>
      <c r="M97" s="266">
        <f t="shared" si="13"/>
        <v>0</v>
      </c>
      <c r="N97" s="266">
        <f t="shared" si="13"/>
        <v>0</v>
      </c>
      <c r="O97" s="266">
        <f t="shared" si="13"/>
        <v>0</v>
      </c>
      <c r="P97" s="266">
        <f t="shared" si="13"/>
        <v>0</v>
      </c>
      <c r="Q97" s="266">
        <f t="shared" si="13"/>
        <v>0</v>
      </c>
      <c r="R97" s="266">
        <f t="shared" si="13"/>
        <v>0</v>
      </c>
      <c r="S97" s="266">
        <f t="shared" si="13"/>
        <v>0</v>
      </c>
      <c r="T97" s="266">
        <f t="shared" si="13"/>
        <v>0</v>
      </c>
      <c r="U97" s="266">
        <f t="shared" si="13"/>
        <v>0</v>
      </c>
      <c r="V97" s="266">
        <f t="shared" si="13"/>
        <v>0</v>
      </c>
      <c r="W97" s="266">
        <f t="shared" si="13"/>
        <v>0</v>
      </c>
      <c r="X97" s="266">
        <f t="shared" si="13"/>
        <v>0</v>
      </c>
      <c r="Y97" s="8"/>
    </row>
    <row r="98" spans="2:25" outlineLevel="1" x14ac:dyDescent="0.25">
      <c r="B98" s="8"/>
      <c r="C98" s="4" t="s">
        <v>98</v>
      </c>
      <c r="D98" s="8"/>
      <c r="E98" s="42" t="s">
        <v>101</v>
      </c>
      <c r="F98" s="8"/>
      <c r="G98" s="8"/>
      <c r="H98" s="53"/>
      <c r="I98" s="54"/>
      <c r="J98" s="8"/>
      <c r="K98" s="19"/>
      <c r="L98" s="266">
        <f t="shared" si="13"/>
        <v>0</v>
      </c>
      <c r="M98" s="266">
        <f t="shared" si="13"/>
        <v>0</v>
      </c>
      <c r="N98" s="266">
        <f t="shared" si="13"/>
        <v>0</v>
      </c>
      <c r="O98" s="266">
        <f t="shared" si="13"/>
        <v>0</v>
      </c>
      <c r="P98" s="266">
        <f t="shared" si="13"/>
        <v>0</v>
      </c>
      <c r="Q98" s="266">
        <f t="shared" si="13"/>
        <v>0</v>
      </c>
      <c r="R98" s="266">
        <f t="shared" si="13"/>
        <v>0</v>
      </c>
      <c r="S98" s="266">
        <f t="shared" si="13"/>
        <v>0</v>
      </c>
      <c r="T98" s="266">
        <f t="shared" si="13"/>
        <v>0</v>
      </c>
      <c r="U98" s="266">
        <f t="shared" si="13"/>
        <v>0</v>
      </c>
      <c r="V98" s="266">
        <f t="shared" si="13"/>
        <v>0</v>
      </c>
      <c r="W98" s="266">
        <f t="shared" si="13"/>
        <v>0</v>
      </c>
      <c r="X98" s="266">
        <f t="shared" si="13"/>
        <v>0</v>
      </c>
      <c r="Y98" s="8"/>
    </row>
    <row r="99" spans="2:25" outlineLevel="1" x14ac:dyDescent="0.25">
      <c r="B99" s="8"/>
      <c r="C99" s="4" t="s">
        <v>98</v>
      </c>
      <c r="D99" s="8"/>
      <c r="E99" s="42" t="s">
        <v>101</v>
      </c>
      <c r="F99" s="8"/>
      <c r="G99" s="8"/>
      <c r="H99" s="53"/>
      <c r="I99" s="54"/>
      <c r="J99" s="8"/>
      <c r="K99" s="19"/>
      <c r="L99" s="266">
        <f t="shared" si="13"/>
        <v>0</v>
      </c>
      <c r="M99" s="266">
        <f t="shared" si="13"/>
        <v>0</v>
      </c>
      <c r="N99" s="266">
        <f t="shared" si="13"/>
        <v>0</v>
      </c>
      <c r="O99" s="266">
        <f t="shared" si="13"/>
        <v>0</v>
      </c>
      <c r="P99" s="266">
        <f t="shared" si="13"/>
        <v>0</v>
      </c>
      <c r="Q99" s="266">
        <f t="shared" si="13"/>
        <v>0</v>
      </c>
      <c r="R99" s="266">
        <f t="shared" si="13"/>
        <v>0</v>
      </c>
      <c r="S99" s="266">
        <f t="shared" si="13"/>
        <v>0</v>
      </c>
      <c r="T99" s="266">
        <f t="shared" si="13"/>
        <v>0</v>
      </c>
      <c r="U99" s="266">
        <f t="shared" si="13"/>
        <v>0</v>
      </c>
      <c r="V99" s="266">
        <f t="shared" si="13"/>
        <v>0</v>
      </c>
      <c r="W99" s="266">
        <f t="shared" si="13"/>
        <v>0</v>
      </c>
      <c r="X99" s="266">
        <f t="shared" si="13"/>
        <v>0</v>
      </c>
      <c r="Y99" s="8"/>
    </row>
    <row r="100" spans="2:25" outlineLevel="1" x14ac:dyDescent="0.25">
      <c r="B100" s="8"/>
      <c r="C100" s="4" t="s">
        <v>98</v>
      </c>
      <c r="D100" s="8"/>
      <c r="E100" s="42" t="s">
        <v>101</v>
      </c>
      <c r="F100" s="8"/>
      <c r="G100" s="8"/>
      <c r="H100" s="53"/>
      <c r="I100" s="54"/>
      <c r="J100" s="8"/>
      <c r="K100" s="19"/>
      <c r="L100" s="266">
        <f t="shared" si="13"/>
        <v>0</v>
      </c>
      <c r="M100" s="266">
        <f t="shared" si="13"/>
        <v>0</v>
      </c>
      <c r="N100" s="266">
        <f t="shared" si="13"/>
        <v>0</v>
      </c>
      <c r="O100" s="266">
        <f t="shared" si="13"/>
        <v>0</v>
      </c>
      <c r="P100" s="266">
        <f t="shared" si="13"/>
        <v>0</v>
      </c>
      <c r="Q100" s="266">
        <f t="shared" si="13"/>
        <v>0</v>
      </c>
      <c r="R100" s="266">
        <f t="shared" si="13"/>
        <v>0</v>
      </c>
      <c r="S100" s="266">
        <f t="shared" si="13"/>
        <v>0</v>
      </c>
      <c r="T100" s="266">
        <f t="shared" si="13"/>
        <v>0</v>
      </c>
      <c r="U100" s="266">
        <f t="shared" si="13"/>
        <v>0</v>
      </c>
      <c r="V100" s="266">
        <f t="shared" si="13"/>
        <v>0</v>
      </c>
      <c r="W100" s="266">
        <f t="shared" si="13"/>
        <v>0</v>
      </c>
      <c r="X100" s="266">
        <f t="shared" si="13"/>
        <v>0</v>
      </c>
      <c r="Y100" s="8"/>
    </row>
    <row r="101" spans="2:25" outlineLevel="1" x14ac:dyDescent="0.25">
      <c r="B101" s="8"/>
      <c r="C101" s="4" t="s">
        <v>98</v>
      </c>
      <c r="D101" s="8"/>
      <c r="E101" s="42" t="s">
        <v>101</v>
      </c>
      <c r="F101" s="8"/>
      <c r="G101" s="8"/>
      <c r="H101" s="53"/>
      <c r="I101" s="54"/>
      <c r="J101" s="8"/>
      <c r="K101" s="19"/>
      <c r="L101" s="266">
        <f t="shared" si="13"/>
        <v>0</v>
      </c>
      <c r="M101" s="266">
        <f t="shared" si="13"/>
        <v>0</v>
      </c>
      <c r="N101" s="266">
        <f t="shared" si="13"/>
        <v>0</v>
      </c>
      <c r="O101" s="266">
        <f t="shared" si="13"/>
        <v>0</v>
      </c>
      <c r="P101" s="266">
        <f t="shared" si="13"/>
        <v>0</v>
      </c>
      <c r="Q101" s="266">
        <f t="shared" si="13"/>
        <v>0</v>
      </c>
      <c r="R101" s="266">
        <f t="shared" si="13"/>
        <v>0</v>
      </c>
      <c r="S101" s="266">
        <f t="shared" si="13"/>
        <v>0</v>
      </c>
      <c r="T101" s="266">
        <f t="shared" si="13"/>
        <v>0</v>
      </c>
      <c r="U101" s="266">
        <f t="shared" si="13"/>
        <v>0</v>
      </c>
      <c r="V101" s="266">
        <f t="shared" si="13"/>
        <v>0</v>
      </c>
      <c r="W101" s="266">
        <f t="shared" si="13"/>
        <v>0</v>
      </c>
      <c r="X101" s="266">
        <f t="shared" si="13"/>
        <v>0</v>
      </c>
      <c r="Y101" s="8"/>
    </row>
    <row r="102" spans="2:25" outlineLevel="1" x14ac:dyDescent="0.25">
      <c r="B102" s="8"/>
      <c r="C102" s="4" t="s">
        <v>98</v>
      </c>
      <c r="D102" s="8"/>
      <c r="E102" s="42" t="s">
        <v>101</v>
      </c>
      <c r="F102" s="8"/>
      <c r="G102" s="8"/>
      <c r="H102" s="53"/>
      <c r="I102" s="54"/>
      <c r="J102" s="8"/>
      <c r="K102" s="19"/>
      <c r="L102" s="266">
        <f t="shared" si="13"/>
        <v>0</v>
      </c>
      <c r="M102" s="266">
        <f t="shared" si="13"/>
        <v>0</v>
      </c>
      <c r="N102" s="266">
        <f t="shared" si="13"/>
        <v>0</v>
      </c>
      <c r="O102" s="266">
        <f t="shared" si="13"/>
        <v>0</v>
      </c>
      <c r="P102" s="266">
        <f t="shared" si="13"/>
        <v>0</v>
      </c>
      <c r="Q102" s="266">
        <f t="shared" si="13"/>
        <v>0</v>
      </c>
      <c r="R102" s="266">
        <f t="shared" si="13"/>
        <v>0</v>
      </c>
      <c r="S102" s="266">
        <f t="shared" si="13"/>
        <v>0</v>
      </c>
      <c r="T102" s="266">
        <f t="shared" si="13"/>
        <v>0</v>
      </c>
      <c r="U102" s="266">
        <f t="shared" si="13"/>
        <v>0</v>
      </c>
      <c r="V102" s="266">
        <f t="shared" si="13"/>
        <v>0</v>
      </c>
      <c r="W102" s="266">
        <f t="shared" si="13"/>
        <v>0</v>
      </c>
      <c r="X102" s="266">
        <f t="shared" si="13"/>
        <v>0</v>
      </c>
      <c r="Y102" s="8"/>
    </row>
    <row r="103" spans="2:25" outlineLevel="1" x14ac:dyDescent="0.25">
      <c r="B103" s="8"/>
      <c r="C103" s="4" t="s">
        <v>98</v>
      </c>
      <c r="D103" s="8"/>
      <c r="E103" s="42" t="s">
        <v>101</v>
      </c>
      <c r="F103" s="8"/>
      <c r="G103" s="8"/>
      <c r="H103" s="53"/>
      <c r="I103" s="54"/>
      <c r="J103" s="8"/>
      <c r="K103" s="19"/>
      <c r="L103" s="266">
        <f t="shared" si="13"/>
        <v>0</v>
      </c>
      <c r="M103" s="266">
        <f t="shared" si="13"/>
        <v>0</v>
      </c>
      <c r="N103" s="266">
        <f t="shared" si="13"/>
        <v>0</v>
      </c>
      <c r="O103" s="266">
        <f t="shared" si="13"/>
        <v>0</v>
      </c>
      <c r="P103" s="266">
        <f t="shared" si="13"/>
        <v>0</v>
      </c>
      <c r="Q103" s="266">
        <f t="shared" si="13"/>
        <v>0</v>
      </c>
      <c r="R103" s="266">
        <f t="shared" si="13"/>
        <v>0</v>
      </c>
      <c r="S103" s="266">
        <f t="shared" si="13"/>
        <v>0</v>
      </c>
      <c r="T103" s="266">
        <f t="shared" si="13"/>
        <v>0</v>
      </c>
      <c r="U103" s="266">
        <f t="shared" si="13"/>
        <v>0</v>
      </c>
      <c r="V103" s="266">
        <f t="shared" si="13"/>
        <v>0</v>
      </c>
      <c r="W103" s="266">
        <f t="shared" si="13"/>
        <v>0</v>
      </c>
      <c r="X103" s="266">
        <f t="shared" si="13"/>
        <v>0</v>
      </c>
      <c r="Y103" s="8"/>
    </row>
    <row r="104" spans="2:25" outlineLevel="1" x14ac:dyDescent="0.25">
      <c r="B104" s="8"/>
      <c r="C104" s="4" t="s">
        <v>98</v>
      </c>
      <c r="D104" s="8"/>
      <c r="E104" s="42" t="s">
        <v>101</v>
      </c>
      <c r="F104" s="8"/>
      <c r="G104" s="8"/>
      <c r="H104" s="53"/>
      <c r="I104" s="54"/>
      <c r="J104" s="8"/>
      <c r="K104" s="19"/>
      <c r="L104" s="266">
        <f t="shared" si="13"/>
        <v>0</v>
      </c>
      <c r="M104" s="266">
        <f t="shared" si="13"/>
        <v>0</v>
      </c>
      <c r="N104" s="266">
        <f t="shared" si="13"/>
        <v>0</v>
      </c>
      <c r="O104" s="266">
        <f t="shared" si="13"/>
        <v>0</v>
      </c>
      <c r="P104" s="266">
        <f t="shared" si="13"/>
        <v>0</v>
      </c>
      <c r="Q104" s="266">
        <f t="shared" si="13"/>
        <v>0</v>
      </c>
      <c r="R104" s="266">
        <f t="shared" si="13"/>
        <v>0</v>
      </c>
      <c r="S104" s="266">
        <f t="shared" si="13"/>
        <v>0</v>
      </c>
      <c r="T104" s="266">
        <f t="shared" si="13"/>
        <v>0</v>
      </c>
      <c r="U104" s="266">
        <f t="shared" si="13"/>
        <v>0</v>
      </c>
      <c r="V104" s="266">
        <f t="shared" si="13"/>
        <v>0</v>
      </c>
      <c r="W104" s="266">
        <f t="shared" si="13"/>
        <v>0</v>
      </c>
      <c r="X104" s="266">
        <f t="shared" si="13"/>
        <v>0</v>
      </c>
      <c r="Y104" s="8"/>
    </row>
    <row r="105" spans="2:25" outlineLevel="1" x14ac:dyDescent="0.25">
      <c r="B105" s="8"/>
      <c r="C105" s="4" t="s">
        <v>98</v>
      </c>
      <c r="D105" s="8"/>
      <c r="E105" s="42" t="s">
        <v>101</v>
      </c>
      <c r="F105" s="8"/>
      <c r="G105" s="8"/>
      <c r="H105" s="53"/>
      <c r="I105" s="54"/>
      <c r="J105" s="8"/>
      <c r="K105" s="19"/>
      <c r="L105" s="266">
        <f t="shared" si="13"/>
        <v>0</v>
      </c>
      <c r="M105" s="266">
        <f t="shared" si="13"/>
        <v>0</v>
      </c>
      <c r="N105" s="266">
        <f t="shared" si="13"/>
        <v>0</v>
      </c>
      <c r="O105" s="266">
        <f t="shared" si="13"/>
        <v>0</v>
      </c>
      <c r="P105" s="266">
        <f t="shared" si="13"/>
        <v>0</v>
      </c>
      <c r="Q105" s="266">
        <f t="shared" si="13"/>
        <v>0</v>
      </c>
      <c r="R105" s="266">
        <f t="shared" si="13"/>
        <v>0</v>
      </c>
      <c r="S105" s="266">
        <f t="shared" si="13"/>
        <v>0</v>
      </c>
      <c r="T105" s="266">
        <f t="shared" si="13"/>
        <v>0</v>
      </c>
      <c r="U105" s="266">
        <f t="shared" si="13"/>
        <v>0</v>
      </c>
      <c r="V105" s="266">
        <f t="shared" si="13"/>
        <v>0</v>
      </c>
      <c r="W105" s="266">
        <f t="shared" si="13"/>
        <v>0</v>
      </c>
      <c r="X105" s="266">
        <f t="shared" si="13"/>
        <v>0</v>
      </c>
      <c r="Y105" s="8"/>
    </row>
    <row r="106" spans="2:25" outlineLevel="1" x14ac:dyDescent="0.25">
      <c r="B106" s="8"/>
      <c r="C106" s="4" t="s">
        <v>98</v>
      </c>
      <c r="D106" s="8"/>
      <c r="E106" s="42" t="s">
        <v>101</v>
      </c>
      <c r="F106" s="8"/>
      <c r="G106" s="8"/>
      <c r="H106" s="53"/>
      <c r="I106" s="54"/>
      <c r="J106" s="8"/>
      <c r="K106" s="19"/>
      <c r="L106" s="266">
        <f t="shared" si="13"/>
        <v>0</v>
      </c>
      <c r="M106" s="266">
        <f t="shared" si="13"/>
        <v>0</v>
      </c>
      <c r="N106" s="266">
        <f t="shared" si="13"/>
        <v>0</v>
      </c>
      <c r="O106" s="266">
        <f t="shared" si="13"/>
        <v>0</v>
      </c>
      <c r="P106" s="266">
        <f t="shared" si="13"/>
        <v>0</v>
      </c>
      <c r="Q106" s="266">
        <f t="shared" si="13"/>
        <v>0</v>
      </c>
      <c r="R106" s="266">
        <f t="shared" si="13"/>
        <v>0</v>
      </c>
      <c r="S106" s="266">
        <f t="shared" si="13"/>
        <v>0</v>
      </c>
      <c r="T106" s="266">
        <f t="shared" si="13"/>
        <v>0</v>
      </c>
      <c r="U106" s="266">
        <f t="shared" si="13"/>
        <v>0</v>
      </c>
      <c r="V106" s="266">
        <f t="shared" si="13"/>
        <v>0</v>
      </c>
      <c r="W106" s="266">
        <f t="shared" si="13"/>
        <v>0</v>
      </c>
      <c r="X106" s="266">
        <f t="shared" si="13"/>
        <v>0</v>
      </c>
      <c r="Y106" s="8"/>
    </row>
    <row r="107" spans="2:25" outlineLevel="1" x14ac:dyDescent="0.25">
      <c r="B107" s="8"/>
      <c r="C107" s="4" t="s">
        <v>98</v>
      </c>
      <c r="D107" s="8"/>
      <c r="E107" s="42" t="s">
        <v>101</v>
      </c>
      <c r="F107" s="8"/>
      <c r="G107" s="8"/>
      <c r="H107" s="53"/>
      <c r="I107" s="54"/>
      <c r="J107" s="8"/>
      <c r="K107" s="19"/>
      <c r="L107" s="266">
        <f t="shared" si="13"/>
        <v>0</v>
      </c>
      <c r="M107" s="266">
        <f t="shared" si="13"/>
        <v>0</v>
      </c>
      <c r="N107" s="266">
        <f t="shared" si="13"/>
        <v>0</v>
      </c>
      <c r="O107" s="266">
        <f t="shared" si="13"/>
        <v>0</v>
      </c>
      <c r="P107" s="266">
        <f t="shared" si="13"/>
        <v>0</v>
      </c>
      <c r="Q107" s="266">
        <f t="shared" si="13"/>
        <v>0</v>
      </c>
      <c r="R107" s="266">
        <f t="shared" si="13"/>
        <v>0</v>
      </c>
      <c r="S107" s="266">
        <f t="shared" si="13"/>
        <v>0</v>
      </c>
      <c r="T107" s="266">
        <f t="shared" si="13"/>
        <v>0</v>
      </c>
      <c r="U107" s="266">
        <f t="shared" si="13"/>
        <v>0</v>
      </c>
      <c r="V107" s="266">
        <f t="shared" si="13"/>
        <v>0</v>
      </c>
      <c r="W107" s="266">
        <f t="shared" si="13"/>
        <v>0</v>
      </c>
      <c r="X107" s="266">
        <f t="shared" si="13"/>
        <v>0</v>
      </c>
      <c r="Y107" s="8"/>
    </row>
    <row r="108" spans="2:25" outlineLevel="1" x14ac:dyDescent="0.25">
      <c r="B108" s="8"/>
      <c r="C108" s="4" t="s">
        <v>98</v>
      </c>
      <c r="D108" s="8"/>
      <c r="E108" s="42" t="s">
        <v>101</v>
      </c>
      <c r="F108" s="8"/>
      <c r="G108" s="8"/>
      <c r="H108" s="53"/>
      <c r="I108" s="54"/>
      <c r="J108" s="8"/>
      <c r="K108" s="19"/>
      <c r="L108" s="266">
        <f t="shared" si="13"/>
        <v>0</v>
      </c>
      <c r="M108" s="266">
        <f t="shared" si="13"/>
        <v>0</v>
      </c>
      <c r="N108" s="266">
        <f t="shared" si="13"/>
        <v>0</v>
      </c>
      <c r="O108" s="266">
        <f t="shared" si="13"/>
        <v>0</v>
      </c>
      <c r="P108" s="266">
        <f t="shared" si="13"/>
        <v>0</v>
      </c>
      <c r="Q108" s="266">
        <f t="shared" si="13"/>
        <v>0</v>
      </c>
      <c r="R108" s="266">
        <f t="shared" si="13"/>
        <v>0</v>
      </c>
      <c r="S108" s="266">
        <f t="shared" si="13"/>
        <v>0</v>
      </c>
      <c r="T108" s="266">
        <f t="shared" si="13"/>
        <v>0</v>
      </c>
      <c r="U108" s="266">
        <f t="shared" si="13"/>
        <v>0</v>
      </c>
      <c r="V108" s="266">
        <f t="shared" si="13"/>
        <v>0</v>
      </c>
      <c r="W108" s="266">
        <f t="shared" si="13"/>
        <v>0</v>
      </c>
      <c r="X108" s="266">
        <f t="shared" si="13"/>
        <v>0</v>
      </c>
      <c r="Y108" s="8"/>
    </row>
    <row r="109" spans="2:25" outlineLevel="1" x14ac:dyDescent="0.25">
      <c r="B109" s="8"/>
      <c r="C109" s="4" t="s">
        <v>98</v>
      </c>
      <c r="D109" s="8"/>
      <c r="E109" s="42" t="s">
        <v>101</v>
      </c>
      <c r="F109" s="8"/>
      <c r="G109" s="8"/>
      <c r="H109" s="53"/>
      <c r="I109" s="54"/>
      <c r="J109" s="8"/>
      <c r="K109" s="19"/>
      <c r="L109" s="266">
        <f t="shared" si="13"/>
        <v>0</v>
      </c>
      <c r="M109" s="266">
        <f t="shared" si="13"/>
        <v>0</v>
      </c>
      <c r="N109" s="266">
        <f t="shared" si="13"/>
        <v>0</v>
      </c>
      <c r="O109" s="266">
        <f t="shared" si="13"/>
        <v>0</v>
      </c>
      <c r="P109" s="266">
        <f t="shared" si="13"/>
        <v>0</v>
      </c>
      <c r="Q109" s="266">
        <f t="shared" si="13"/>
        <v>0</v>
      </c>
      <c r="R109" s="266">
        <f t="shared" si="13"/>
        <v>0</v>
      </c>
      <c r="S109" s="266">
        <f t="shared" si="13"/>
        <v>0</v>
      </c>
      <c r="T109" s="266">
        <f t="shared" si="13"/>
        <v>0</v>
      </c>
      <c r="U109" s="266">
        <f t="shared" si="13"/>
        <v>0</v>
      </c>
      <c r="V109" s="266">
        <f t="shared" si="13"/>
        <v>0</v>
      </c>
      <c r="W109" s="266">
        <f t="shared" si="13"/>
        <v>0</v>
      </c>
      <c r="X109" s="266">
        <f t="shared" si="13"/>
        <v>0</v>
      </c>
      <c r="Y109" s="8"/>
    </row>
    <row r="110" spans="2:25" outlineLevel="1" x14ac:dyDescent="0.25">
      <c r="B110" s="8"/>
      <c r="C110" s="4" t="s">
        <v>98</v>
      </c>
      <c r="D110" s="8"/>
      <c r="E110" s="42" t="s">
        <v>101</v>
      </c>
      <c r="F110" s="8"/>
      <c r="G110" s="8"/>
      <c r="H110" s="53"/>
      <c r="I110" s="54"/>
      <c r="J110" s="8"/>
      <c r="K110" s="19"/>
      <c r="L110" s="266">
        <f t="shared" si="13"/>
        <v>0</v>
      </c>
      <c r="M110" s="266">
        <f t="shared" si="13"/>
        <v>0</v>
      </c>
      <c r="N110" s="266">
        <f t="shared" si="13"/>
        <v>0</v>
      </c>
      <c r="O110" s="266">
        <f t="shared" si="13"/>
        <v>0</v>
      </c>
      <c r="P110" s="266">
        <f t="shared" si="13"/>
        <v>0</v>
      </c>
      <c r="Q110" s="266">
        <f t="shared" si="13"/>
        <v>0</v>
      </c>
      <c r="R110" s="266">
        <f t="shared" si="13"/>
        <v>0</v>
      </c>
      <c r="S110" s="266">
        <f t="shared" si="13"/>
        <v>0</v>
      </c>
      <c r="T110" s="266">
        <f t="shared" si="13"/>
        <v>0</v>
      </c>
      <c r="U110" s="266">
        <f t="shared" si="13"/>
        <v>0</v>
      </c>
      <c r="V110" s="266">
        <f t="shared" si="13"/>
        <v>0</v>
      </c>
      <c r="W110" s="266">
        <f t="shared" si="13"/>
        <v>0</v>
      </c>
      <c r="X110" s="266">
        <f t="shared" si="13"/>
        <v>0</v>
      </c>
      <c r="Y110" s="8"/>
    </row>
    <row r="111" spans="2:25" outlineLevel="1" x14ac:dyDescent="0.25">
      <c r="B111" s="8"/>
      <c r="C111" s="4" t="s">
        <v>98</v>
      </c>
      <c r="D111" s="8"/>
      <c r="E111" s="42" t="s">
        <v>101</v>
      </c>
      <c r="F111" s="8"/>
      <c r="G111" s="8"/>
      <c r="H111" s="53"/>
      <c r="I111" s="54"/>
      <c r="J111" s="8"/>
      <c r="K111" s="19"/>
      <c r="L111" s="266">
        <f t="shared" si="13"/>
        <v>0</v>
      </c>
      <c r="M111" s="266">
        <f t="shared" si="13"/>
        <v>0</v>
      </c>
      <c r="N111" s="266">
        <f t="shared" si="13"/>
        <v>0</v>
      </c>
      <c r="O111" s="266">
        <f t="shared" si="13"/>
        <v>0</v>
      </c>
      <c r="P111" s="266">
        <f t="shared" si="13"/>
        <v>0</v>
      </c>
      <c r="Q111" s="266">
        <f t="shared" si="13"/>
        <v>0</v>
      </c>
      <c r="R111" s="266">
        <f t="shared" si="13"/>
        <v>0</v>
      </c>
      <c r="S111" s="266">
        <f t="shared" si="13"/>
        <v>0</v>
      </c>
      <c r="T111" s="266">
        <f t="shared" si="13"/>
        <v>0</v>
      </c>
      <c r="U111" s="266">
        <f t="shared" si="13"/>
        <v>0</v>
      </c>
      <c r="V111" s="266">
        <f t="shared" si="13"/>
        <v>0</v>
      </c>
      <c r="W111" s="266">
        <f t="shared" si="13"/>
        <v>0</v>
      </c>
      <c r="X111" s="266">
        <f t="shared" si="13"/>
        <v>0</v>
      </c>
      <c r="Y111" s="8"/>
    </row>
    <row r="112" spans="2:25" outlineLevel="1" x14ac:dyDescent="0.25">
      <c r="B112" s="8"/>
      <c r="C112" s="4" t="s">
        <v>98</v>
      </c>
      <c r="D112" s="8"/>
      <c r="E112" s="42" t="s">
        <v>101</v>
      </c>
      <c r="F112" s="8"/>
      <c r="G112" s="8"/>
      <c r="H112" s="60"/>
      <c r="I112" s="61"/>
      <c r="J112" s="8"/>
      <c r="K112" s="19"/>
      <c r="L112" s="266">
        <f t="shared" si="13"/>
        <v>0</v>
      </c>
      <c r="M112" s="266">
        <f t="shared" si="13"/>
        <v>0</v>
      </c>
      <c r="N112" s="266">
        <f t="shared" si="13"/>
        <v>0</v>
      </c>
      <c r="O112" s="266">
        <f t="shared" si="13"/>
        <v>0</v>
      </c>
      <c r="P112" s="266">
        <f t="shared" si="13"/>
        <v>0</v>
      </c>
      <c r="Q112" s="266">
        <f t="shared" si="13"/>
        <v>0</v>
      </c>
      <c r="R112" s="266">
        <f t="shared" ref="M112:X115" si="15">IF(R$13="Implementare",0,IF(R$9&lt;=$I112,$H112/$I112,0))</f>
        <v>0</v>
      </c>
      <c r="S112" s="266">
        <f t="shared" si="15"/>
        <v>0</v>
      </c>
      <c r="T112" s="266">
        <f t="shared" si="15"/>
        <v>0</v>
      </c>
      <c r="U112" s="266">
        <f t="shared" si="15"/>
        <v>0</v>
      </c>
      <c r="V112" s="266">
        <f t="shared" si="15"/>
        <v>0</v>
      </c>
      <c r="W112" s="266">
        <f t="shared" si="15"/>
        <v>0</v>
      </c>
      <c r="X112" s="266">
        <f t="shared" si="15"/>
        <v>0</v>
      </c>
      <c r="Y112" s="8"/>
    </row>
    <row r="113" spans="2:25" outlineLevel="1" x14ac:dyDescent="0.25">
      <c r="B113" s="8"/>
      <c r="C113" s="4" t="s">
        <v>98</v>
      </c>
      <c r="D113" s="8"/>
      <c r="E113" s="42" t="s">
        <v>101</v>
      </c>
      <c r="F113" s="8"/>
      <c r="G113" s="8"/>
      <c r="H113" s="60"/>
      <c r="I113" s="60"/>
      <c r="J113" s="8"/>
      <c r="K113" s="62"/>
      <c r="L113" s="266">
        <f t="shared" ref="L113:L115" si="16">IF(L$13="Implementare",0,IF(L$9&lt;=$I113,$H113/$I113,0))</f>
        <v>0</v>
      </c>
      <c r="M113" s="266">
        <f t="shared" si="15"/>
        <v>0</v>
      </c>
      <c r="N113" s="266">
        <f t="shared" si="15"/>
        <v>0</v>
      </c>
      <c r="O113" s="266">
        <f t="shared" si="15"/>
        <v>0</v>
      </c>
      <c r="P113" s="266">
        <f t="shared" si="15"/>
        <v>0</v>
      </c>
      <c r="Q113" s="266">
        <f t="shared" si="15"/>
        <v>0</v>
      </c>
      <c r="R113" s="266">
        <f t="shared" si="15"/>
        <v>0</v>
      </c>
      <c r="S113" s="266">
        <f t="shared" si="15"/>
        <v>0</v>
      </c>
      <c r="T113" s="266">
        <f t="shared" si="15"/>
        <v>0</v>
      </c>
      <c r="U113" s="266">
        <f t="shared" si="15"/>
        <v>0</v>
      </c>
      <c r="V113" s="266">
        <f t="shared" si="15"/>
        <v>0</v>
      </c>
      <c r="W113" s="266">
        <f t="shared" si="15"/>
        <v>0</v>
      </c>
      <c r="X113" s="266">
        <f t="shared" si="15"/>
        <v>0</v>
      </c>
      <c r="Y113" s="8"/>
    </row>
    <row r="114" spans="2:25" outlineLevel="1" x14ac:dyDescent="0.25">
      <c r="B114" s="8"/>
      <c r="C114" s="4" t="s">
        <v>98</v>
      </c>
      <c r="D114" s="8"/>
      <c r="E114" s="42" t="s">
        <v>101</v>
      </c>
      <c r="F114" s="8"/>
      <c r="G114" s="8"/>
      <c r="H114" s="60"/>
      <c r="I114" s="61"/>
      <c r="J114" s="8"/>
      <c r="K114" s="19"/>
      <c r="L114" s="266">
        <f t="shared" si="16"/>
        <v>0</v>
      </c>
      <c r="M114" s="266">
        <f t="shared" si="15"/>
        <v>0</v>
      </c>
      <c r="N114" s="266">
        <f t="shared" si="15"/>
        <v>0</v>
      </c>
      <c r="O114" s="266">
        <f t="shared" si="15"/>
        <v>0</v>
      </c>
      <c r="P114" s="266">
        <f t="shared" si="15"/>
        <v>0</v>
      </c>
      <c r="Q114" s="266">
        <f t="shared" si="15"/>
        <v>0</v>
      </c>
      <c r="R114" s="266">
        <f t="shared" si="15"/>
        <v>0</v>
      </c>
      <c r="S114" s="266">
        <f t="shared" si="15"/>
        <v>0</v>
      </c>
      <c r="T114" s="266">
        <f t="shared" si="15"/>
        <v>0</v>
      </c>
      <c r="U114" s="266">
        <f t="shared" si="15"/>
        <v>0</v>
      </c>
      <c r="V114" s="266">
        <f t="shared" si="15"/>
        <v>0</v>
      </c>
      <c r="W114" s="266">
        <f t="shared" si="15"/>
        <v>0</v>
      </c>
      <c r="X114" s="266">
        <f t="shared" si="15"/>
        <v>0</v>
      </c>
      <c r="Y114" s="8"/>
    </row>
    <row r="115" spans="2:25" outlineLevel="1" x14ac:dyDescent="0.25">
      <c r="B115" s="8"/>
      <c r="C115" s="4" t="s">
        <v>98</v>
      </c>
      <c r="D115" s="8"/>
      <c r="E115" s="42" t="s">
        <v>101</v>
      </c>
      <c r="F115" s="8"/>
      <c r="G115" s="8"/>
      <c r="H115" s="60"/>
      <c r="I115" s="61"/>
      <c r="J115" s="8"/>
      <c r="K115" s="19"/>
      <c r="L115" s="266">
        <f t="shared" si="16"/>
        <v>0</v>
      </c>
      <c r="M115" s="266">
        <f t="shared" si="15"/>
        <v>0</v>
      </c>
      <c r="N115" s="266">
        <f t="shared" si="15"/>
        <v>0</v>
      </c>
      <c r="O115" s="266">
        <f t="shared" si="15"/>
        <v>0</v>
      </c>
      <c r="P115" s="266">
        <f t="shared" si="15"/>
        <v>0</v>
      </c>
      <c r="Q115" s="266">
        <f t="shared" si="15"/>
        <v>0</v>
      </c>
      <c r="R115" s="266">
        <f t="shared" si="15"/>
        <v>0</v>
      </c>
      <c r="S115" s="266">
        <f t="shared" si="15"/>
        <v>0</v>
      </c>
      <c r="T115" s="266">
        <f t="shared" si="15"/>
        <v>0</v>
      </c>
      <c r="U115" s="266">
        <f t="shared" si="15"/>
        <v>0</v>
      </c>
      <c r="V115" s="266">
        <f t="shared" si="15"/>
        <v>0</v>
      </c>
      <c r="W115" s="266">
        <f t="shared" si="15"/>
        <v>0</v>
      </c>
      <c r="X115" s="266">
        <f t="shared" si="15"/>
        <v>0</v>
      </c>
      <c r="Y115" s="8"/>
    </row>
    <row r="116" spans="2:25" ht="24" customHeight="1" outlineLevel="1" x14ac:dyDescent="0.25">
      <c r="B116" s="8"/>
      <c r="C116" s="5" t="s">
        <v>5</v>
      </c>
      <c r="D116" s="8"/>
      <c r="E116" s="55" t="s">
        <v>101</v>
      </c>
      <c r="F116" s="8"/>
      <c r="G116" s="8"/>
      <c r="H116" s="250">
        <f>SUM(H84:H115)</f>
        <v>0</v>
      </c>
      <c r="I116" s="56"/>
      <c r="J116" s="8"/>
      <c r="K116" s="8"/>
      <c r="L116" s="336">
        <f>SUM(L84:L115)</f>
        <v>0</v>
      </c>
      <c r="M116" s="336">
        <f t="shared" ref="M116:X116" si="17">SUM(M84:M115)</f>
        <v>0</v>
      </c>
      <c r="N116" s="336">
        <f t="shared" si="17"/>
        <v>0</v>
      </c>
      <c r="O116" s="336">
        <f t="shared" si="17"/>
        <v>0</v>
      </c>
      <c r="P116" s="336">
        <f t="shared" si="17"/>
        <v>0</v>
      </c>
      <c r="Q116" s="336">
        <f t="shared" si="17"/>
        <v>0</v>
      </c>
      <c r="R116" s="336">
        <f t="shared" si="17"/>
        <v>0</v>
      </c>
      <c r="S116" s="336">
        <f t="shared" si="17"/>
        <v>0</v>
      </c>
      <c r="T116" s="336">
        <f t="shared" si="17"/>
        <v>0</v>
      </c>
      <c r="U116" s="336">
        <f t="shared" si="17"/>
        <v>0</v>
      </c>
      <c r="V116" s="336">
        <f t="shared" si="17"/>
        <v>0</v>
      </c>
      <c r="W116" s="336">
        <f t="shared" si="17"/>
        <v>0</v>
      </c>
      <c r="X116" s="336">
        <f t="shared" si="17"/>
        <v>0</v>
      </c>
      <c r="Y116" s="8"/>
    </row>
    <row r="117" spans="2:25" outlineLevel="1" x14ac:dyDescent="0.25">
      <c r="B117" s="8"/>
      <c r="C117" s="6"/>
      <c r="D117" s="8"/>
      <c r="E117" s="19"/>
      <c r="F117" s="8"/>
      <c r="G117" s="8"/>
      <c r="H117" s="57"/>
      <c r="I117" s="19"/>
      <c r="J117" s="8"/>
      <c r="K117" s="8"/>
      <c r="L117" s="44"/>
      <c r="M117" s="44"/>
      <c r="N117" s="44"/>
      <c r="O117" s="44"/>
      <c r="P117" s="44"/>
      <c r="Q117" s="44"/>
      <c r="R117" s="44"/>
      <c r="S117" s="44"/>
      <c r="T117" s="44"/>
      <c r="U117" s="44"/>
      <c r="V117" s="44"/>
      <c r="W117" s="44"/>
      <c r="X117" s="44"/>
      <c r="Y117" s="8"/>
    </row>
    <row r="118" spans="2:25" ht="30.6" customHeight="1" outlineLevel="1" x14ac:dyDescent="0.25">
      <c r="B118" s="8"/>
      <c r="C118" s="39" t="s">
        <v>265</v>
      </c>
      <c r="D118" s="8"/>
      <c r="E118" s="45" t="s">
        <v>101</v>
      </c>
      <c r="F118" s="8"/>
      <c r="G118" s="8"/>
      <c r="H118" s="8"/>
      <c r="I118" s="8"/>
      <c r="J118" s="8"/>
      <c r="K118" s="8"/>
      <c r="L118" s="59"/>
      <c r="M118" s="59"/>
      <c r="N118" s="59"/>
      <c r="O118" s="59"/>
      <c r="P118" s="59"/>
      <c r="Q118" s="59"/>
      <c r="R118" s="59"/>
      <c r="S118" s="59"/>
      <c r="T118" s="59"/>
      <c r="U118" s="59"/>
      <c r="V118" s="59"/>
      <c r="W118" s="59"/>
      <c r="X118" s="59"/>
      <c r="Y118" s="8"/>
    </row>
    <row r="119" spans="2:25" x14ac:dyDescent="0.25">
      <c r="B119" s="8"/>
      <c r="C119" s="18"/>
      <c r="D119" s="8"/>
      <c r="E119" s="19"/>
      <c r="F119" s="8"/>
      <c r="G119" s="8"/>
      <c r="H119" s="8"/>
      <c r="I119" s="8"/>
      <c r="J119" s="8"/>
      <c r="K119" s="8"/>
      <c r="L119" s="8"/>
      <c r="M119" s="8"/>
      <c r="N119" s="8"/>
      <c r="O119" s="8"/>
      <c r="P119" s="8"/>
      <c r="Q119" s="8"/>
      <c r="R119" s="8"/>
      <c r="S119" s="8"/>
      <c r="T119" s="8"/>
      <c r="U119" s="8"/>
      <c r="V119" s="8"/>
      <c r="W119" s="8"/>
      <c r="X119" s="8"/>
      <c r="Y119" s="8"/>
    </row>
    <row r="120" spans="2:25" x14ac:dyDescent="0.25">
      <c r="B120" s="8"/>
      <c r="C120" s="8"/>
      <c r="D120" s="8"/>
      <c r="E120" s="8"/>
      <c r="F120" s="8"/>
      <c r="G120" s="8"/>
      <c r="H120" s="8"/>
      <c r="I120" s="8"/>
      <c r="J120" s="8"/>
      <c r="K120" s="8"/>
      <c r="L120" s="8"/>
      <c r="M120" s="8"/>
      <c r="N120" s="8"/>
      <c r="O120" s="8"/>
      <c r="P120" s="8"/>
      <c r="Q120" s="8"/>
      <c r="R120" s="8"/>
      <c r="S120" s="8"/>
      <c r="T120" s="8"/>
      <c r="U120" s="8"/>
      <c r="V120" s="8"/>
      <c r="W120" s="8"/>
      <c r="X120" s="8"/>
      <c r="Y120" s="8"/>
    </row>
    <row r="121" spans="2:25" ht="22.8" customHeight="1" x14ac:dyDescent="0.25">
      <c r="B121" s="8"/>
      <c r="C121" s="390" t="s">
        <v>248</v>
      </c>
      <c r="D121" s="391"/>
      <c r="E121" s="391"/>
      <c r="F121" s="391"/>
      <c r="G121" s="391"/>
      <c r="H121" s="391"/>
      <c r="I121" s="392"/>
      <c r="J121" s="8"/>
      <c r="K121" s="8"/>
      <c r="L121" s="8"/>
      <c r="M121" s="8"/>
      <c r="N121" s="8"/>
      <c r="O121" s="8"/>
      <c r="P121" s="8"/>
      <c r="Q121" s="8"/>
      <c r="R121" s="8"/>
      <c r="S121" s="8"/>
      <c r="T121" s="8"/>
      <c r="U121" s="8"/>
      <c r="V121" s="8"/>
      <c r="W121" s="8"/>
      <c r="X121" s="8"/>
      <c r="Y121" s="8"/>
    </row>
    <row r="122" spans="2:25" x14ac:dyDescent="0.25">
      <c r="B122" s="8"/>
      <c r="C122" s="8"/>
      <c r="D122" s="8"/>
      <c r="E122" s="8"/>
      <c r="F122" s="8"/>
      <c r="G122" s="8"/>
      <c r="H122" s="8"/>
      <c r="I122" s="8"/>
      <c r="J122" s="8"/>
      <c r="K122" s="8"/>
      <c r="L122" s="8"/>
      <c r="M122" s="8"/>
      <c r="N122" s="8"/>
      <c r="O122" s="8"/>
      <c r="P122" s="8"/>
      <c r="Q122" s="8"/>
      <c r="R122" s="8"/>
      <c r="S122" s="8"/>
      <c r="T122" s="8"/>
      <c r="U122" s="8"/>
      <c r="V122" s="8"/>
      <c r="W122" s="8"/>
      <c r="X122" s="8"/>
      <c r="Y122" s="8"/>
    </row>
    <row r="123" spans="2:25" x14ac:dyDescent="0.25">
      <c r="B123" s="8"/>
      <c r="C123" s="63" t="s">
        <v>249</v>
      </c>
      <c r="D123" s="8"/>
      <c r="E123" s="8"/>
      <c r="F123" s="8"/>
      <c r="G123" s="8"/>
      <c r="H123" s="8"/>
      <c r="I123" s="8"/>
      <c r="J123" s="8"/>
      <c r="K123" s="8"/>
      <c r="L123" s="8"/>
      <c r="M123" s="8"/>
      <c r="N123" s="8"/>
      <c r="O123" s="8"/>
      <c r="P123" s="8"/>
      <c r="Q123" s="8"/>
      <c r="R123" s="8"/>
      <c r="S123" s="8"/>
      <c r="T123" s="8"/>
      <c r="U123" s="8"/>
      <c r="V123" s="8"/>
      <c r="W123" s="8"/>
      <c r="X123" s="8"/>
      <c r="Y123" s="8"/>
    </row>
    <row r="124" spans="2:25" x14ac:dyDescent="0.25">
      <c r="B124" s="8"/>
      <c r="C124" s="8"/>
      <c r="D124" s="8"/>
      <c r="E124" s="8"/>
      <c r="F124" s="8"/>
      <c r="G124" s="8"/>
      <c r="H124" s="8"/>
      <c r="I124" s="8"/>
      <c r="J124" s="8"/>
      <c r="K124" s="8"/>
      <c r="L124" s="8"/>
      <c r="M124" s="8"/>
      <c r="N124" s="8"/>
      <c r="O124" s="8"/>
      <c r="P124" s="8"/>
      <c r="Q124" s="8"/>
      <c r="R124" s="8"/>
      <c r="S124" s="8"/>
      <c r="T124" s="8"/>
      <c r="U124" s="8"/>
      <c r="V124" s="8"/>
      <c r="W124" s="8"/>
      <c r="X124" s="8"/>
      <c r="Y124" s="8"/>
    </row>
    <row r="125" spans="2:25" x14ac:dyDescent="0.25">
      <c r="B125" s="8"/>
      <c r="C125" s="64" t="s">
        <v>250</v>
      </c>
      <c r="D125" s="8"/>
      <c r="E125" s="42" t="s">
        <v>101</v>
      </c>
      <c r="F125" s="8"/>
      <c r="G125" s="8"/>
      <c r="H125" s="60"/>
      <c r="I125" s="8"/>
      <c r="J125" s="8"/>
      <c r="K125" s="8"/>
      <c r="L125" s="8"/>
      <c r="M125" s="8"/>
      <c r="N125" s="8"/>
      <c r="O125" s="8"/>
      <c r="P125" s="8"/>
      <c r="Q125" s="8"/>
      <c r="R125" s="8"/>
      <c r="S125" s="8"/>
      <c r="T125" s="8"/>
      <c r="U125" s="8"/>
      <c r="V125" s="8"/>
      <c r="W125" s="8"/>
      <c r="X125" s="8"/>
      <c r="Y125" s="8"/>
    </row>
    <row r="126" spans="2:25" x14ac:dyDescent="0.25">
      <c r="B126" s="8"/>
      <c r="C126" s="64" t="s">
        <v>259</v>
      </c>
      <c r="D126" s="8"/>
      <c r="E126" s="42"/>
      <c r="F126" s="8"/>
      <c r="G126" s="8"/>
      <c r="H126" s="54"/>
      <c r="I126" s="8"/>
      <c r="J126" s="8"/>
      <c r="K126" s="8"/>
      <c r="L126" s="8"/>
      <c r="M126" s="8"/>
      <c r="N126" s="8"/>
      <c r="O126" s="8"/>
      <c r="P126" s="8"/>
      <c r="Q126" s="8"/>
      <c r="R126" s="8"/>
      <c r="S126" s="8"/>
      <c r="T126" s="8"/>
      <c r="U126" s="8"/>
      <c r="V126" s="8"/>
      <c r="W126" s="8"/>
      <c r="X126" s="8"/>
      <c r="Y126" s="8"/>
    </row>
    <row r="127" spans="2:25" x14ac:dyDescent="0.25">
      <c r="B127" s="8"/>
      <c r="C127" s="64" t="s">
        <v>251</v>
      </c>
      <c r="D127" s="8"/>
      <c r="E127" s="42" t="s">
        <v>254</v>
      </c>
      <c r="F127" s="8"/>
      <c r="G127" s="8"/>
      <c r="H127" s="53"/>
      <c r="I127" s="8"/>
      <c r="J127" s="8"/>
      <c r="K127" s="8"/>
      <c r="L127" s="8"/>
      <c r="M127" s="8"/>
      <c r="N127" s="8"/>
      <c r="O127" s="8"/>
      <c r="P127" s="8"/>
      <c r="Q127" s="8"/>
      <c r="R127" s="8"/>
      <c r="S127" s="8"/>
      <c r="T127" s="8"/>
      <c r="U127" s="8"/>
      <c r="V127" s="8"/>
      <c r="W127" s="8"/>
      <c r="X127" s="8"/>
      <c r="Y127" s="8"/>
    </row>
    <row r="128" spans="2:25" x14ac:dyDescent="0.25">
      <c r="B128" s="8"/>
      <c r="C128" s="64" t="s">
        <v>252</v>
      </c>
      <c r="D128" s="8"/>
      <c r="E128" s="42" t="s">
        <v>254</v>
      </c>
      <c r="F128" s="8"/>
      <c r="G128" s="8"/>
      <c r="H128" s="53"/>
      <c r="I128" s="8"/>
      <c r="J128" s="8"/>
      <c r="K128" s="8"/>
      <c r="L128" s="8"/>
      <c r="M128" s="8"/>
      <c r="N128" s="8"/>
      <c r="O128" s="8"/>
      <c r="P128" s="8"/>
      <c r="Q128" s="8"/>
      <c r="R128" s="8"/>
      <c r="S128" s="8"/>
      <c r="T128" s="8"/>
      <c r="U128" s="8"/>
      <c r="V128" s="8"/>
      <c r="W128" s="8"/>
      <c r="X128" s="8"/>
      <c r="Y128" s="8"/>
    </row>
    <row r="129" spans="2:25" x14ac:dyDescent="0.25">
      <c r="B129" s="8"/>
      <c r="C129" s="64" t="s">
        <v>253</v>
      </c>
      <c r="D129" s="8"/>
      <c r="E129" s="42" t="s">
        <v>150</v>
      </c>
      <c r="F129" s="8"/>
      <c r="G129" s="8"/>
      <c r="H129" s="65"/>
      <c r="I129" s="8"/>
      <c r="J129" s="8"/>
      <c r="K129" s="8"/>
      <c r="L129" s="8"/>
      <c r="M129" s="8"/>
      <c r="N129" s="8"/>
      <c r="O129" s="8"/>
      <c r="P129" s="8"/>
      <c r="Q129" s="8"/>
      <c r="R129" s="8"/>
      <c r="S129" s="8"/>
      <c r="T129" s="8"/>
      <c r="U129" s="8"/>
      <c r="V129" s="8"/>
      <c r="W129" s="8"/>
      <c r="X129" s="8"/>
      <c r="Y129" s="8"/>
    </row>
    <row r="130" spans="2:25" x14ac:dyDescent="0.25">
      <c r="B130" s="8"/>
      <c r="C130" s="8"/>
      <c r="D130" s="8"/>
      <c r="E130" s="8"/>
      <c r="F130" s="8"/>
      <c r="G130" s="8"/>
      <c r="H130" s="8"/>
      <c r="I130" s="8"/>
      <c r="J130" s="8"/>
      <c r="K130" s="8"/>
      <c r="L130" s="8"/>
      <c r="M130" s="8"/>
      <c r="N130" s="8"/>
      <c r="O130" s="8"/>
      <c r="P130" s="8"/>
      <c r="Q130" s="8"/>
      <c r="R130" s="8"/>
      <c r="S130" s="8"/>
      <c r="T130" s="8"/>
      <c r="U130" s="8"/>
      <c r="V130" s="8"/>
      <c r="W130" s="8"/>
      <c r="X130" s="8"/>
      <c r="Y130" s="8"/>
    </row>
    <row r="131" spans="2:25" x14ac:dyDescent="0.25">
      <c r="B131" s="8"/>
      <c r="C131" s="64" t="s">
        <v>255</v>
      </c>
      <c r="D131" s="8"/>
      <c r="E131" s="42" t="s">
        <v>101</v>
      </c>
      <c r="F131" s="8"/>
      <c r="G131" s="8"/>
      <c r="H131" s="8"/>
      <c r="I131" s="8"/>
      <c r="J131" s="8"/>
      <c r="K131" s="8"/>
      <c r="L131" s="60">
        <f>IF(ISERROR($H$125*'4-Buget cerere'!T70),0,$H$125*'4-Buget cerere'!T70)</f>
        <v>0</v>
      </c>
      <c r="M131" s="60">
        <f>IF(ISERROR($H$125*'4-Buget cerere'!U70),0,$H$125*'4-Buget cerere'!U70)</f>
        <v>0</v>
      </c>
      <c r="N131" s="60">
        <f>IF(ISERROR($H$125*'4-Buget cerere'!V70),0,$H$125*'4-Buget cerere'!V70)</f>
        <v>0</v>
      </c>
      <c r="O131" s="60">
        <f>IF(ISERROR($H$125*'4-Buget cerere'!W70),0,$H$125*'4-Buget cerere'!W70)</f>
        <v>0</v>
      </c>
      <c r="P131" s="60"/>
      <c r="Q131" s="60"/>
      <c r="R131" s="60"/>
      <c r="S131" s="60"/>
      <c r="T131" s="60"/>
      <c r="U131" s="60"/>
      <c r="V131" s="60"/>
      <c r="W131" s="60"/>
      <c r="X131" s="60"/>
      <c r="Y131" s="8"/>
    </row>
    <row r="132" spans="2:25" x14ac:dyDescent="0.25">
      <c r="B132" s="8"/>
      <c r="C132" s="64" t="s">
        <v>257</v>
      </c>
      <c r="D132" s="8"/>
      <c r="E132" s="42" t="s">
        <v>256</v>
      </c>
      <c r="F132" s="8"/>
      <c r="G132" s="8"/>
      <c r="H132" s="8"/>
      <c r="I132" s="8"/>
      <c r="J132" s="8"/>
      <c r="K132" s="8"/>
      <c r="L132" s="267">
        <f>L131</f>
        <v>0</v>
      </c>
      <c r="M132" s="267">
        <f>IF(ISERROR(L132+M131),"",L132+M131)</f>
        <v>0</v>
      </c>
      <c r="N132" s="267">
        <f t="shared" ref="N132:X132" si="18">IF(ISERROR(M132+N131),"",M132+N131)</f>
        <v>0</v>
      </c>
      <c r="O132" s="267">
        <f t="shared" si="18"/>
        <v>0</v>
      </c>
      <c r="P132" s="267">
        <f t="shared" si="18"/>
        <v>0</v>
      </c>
      <c r="Q132" s="267">
        <f t="shared" si="18"/>
        <v>0</v>
      </c>
      <c r="R132" s="267">
        <f t="shared" si="18"/>
        <v>0</v>
      </c>
      <c r="S132" s="267">
        <f t="shared" si="18"/>
        <v>0</v>
      </c>
      <c r="T132" s="267">
        <f t="shared" si="18"/>
        <v>0</v>
      </c>
      <c r="U132" s="267">
        <f t="shared" si="18"/>
        <v>0</v>
      </c>
      <c r="V132" s="267">
        <f t="shared" si="18"/>
        <v>0</v>
      </c>
      <c r="W132" s="267">
        <f t="shared" si="18"/>
        <v>0</v>
      </c>
      <c r="X132" s="267">
        <f t="shared" si="18"/>
        <v>0</v>
      </c>
      <c r="Y132" s="8"/>
    </row>
    <row r="133" spans="2:25" x14ac:dyDescent="0.25">
      <c r="B133" s="8"/>
      <c r="C133" s="64" t="s">
        <v>258</v>
      </c>
      <c r="D133" s="8"/>
      <c r="E133" s="42" t="s">
        <v>101</v>
      </c>
      <c r="F133" s="8"/>
      <c r="G133" s="8"/>
      <c r="H133" s="8"/>
      <c r="I133" s="8"/>
      <c r="J133" s="8"/>
      <c r="K133" s="8"/>
      <c r="L133" s="267">
        <f>IF(L10&lt;$H$126+$H$128,0,IF(L10&lt;$H$126+$H$127,L132/(H127-(L10-$H$126)),0))</f>
        <v>0</v>
      </c>
      <c r="M133" s="267">
        <f>IF(M10&lt;$H$126+$H$128,0,IF(M10&lt;$H$126+$H$127,(M132-SUM($L$133:L133))/($H$127-(M10-$H$126)),0))</f>
        <v>0</v>
      </c>
      <c r="N133" s="267">
        <f>IF(N10&lt;$H$126+$H$128,0,IF(N10&lt;$H$126+$H$127,(N132-SUM($L$133:M133))/($H$127-(N10-$H$126)),0))</f>
        <v>0</v>
      </c>
      <c r="O133" s="267">
        <f>IF(O10&lt;$H$126+$H$128,0,IF(O10&lt;$H$126+$H$127,(O132-SUM($L$133:N133))/($H$127-(O10-$H$126)),0))</f>
        <v>0</v>
      </c>
      <c r="P133" s="267">
        <f>IF(P10&lt;$H$126+$H$128,0,IF(P10&lt;$H$126+$H$127,(P132-SUM($L$133:O133))/($H$127-(P10-$H$126)),0))</f>
        <v>0</v>
      </c>
      <c r="Q133" s="267">
        <f>IF(Q10&lt;$H$126+$H$128,0,IF(Q10&lt;$H$126+$H$127,(Q132-SUM($L$133:P133))/($H$127-(Q10-$H$126)),0))</f>
        <v>0</v>
      </c>
      <c r="R133" s="267">
        <f>IF(R10&lt;$H$126+$H$128,0,IF(R10&lt;$H$126+$H$127,(R132-SUM($L$133:Q133))/($H$127-(R10-$H$126)),0))</f>
        <v>0</v>
      </c>
      <c r="S133" s="267">
        <f>IF(S10&lt;$H$126+$H$128,0,IF(S10&lt;$H$126+$H$127,(S132-SUM($L$133:R133))/($H$127-(S10-$H$126)),0))</f>
        <v>0</v>
      </c>
      <c r="T133" s="267">
        <f>IF(T10&lt;$H$126+$H$128,0,IF(T10&lt;$H$126+$H$127,(T132-SUM($L$133:S133))/($H$127-(T10-$H$126)),0))</f>
        <v>0</v>
      </c>
      <c r="U133" s="267">
        <f>IF(U10&lt;$H$126+$H$128,0,IF(U10&lt;$H$126+$H$127,(U132-SUM($L$133:T133))/($H$127-(U10-$H$126)),0))</f>
        <v>0</v>
      </c>
      <c r="V133" s="267">
        <f>IF(V10&lt;$H$126+$H$128,0,IF(V10&lt;$H$126+$H$127,(V132-SUM($L$133:U133))/($H$127-(V10-$H$126)),0))</f>
        <v>0</v>
      </c>
      <c r="W133" s="267">
        <f>IF(W10&lt;$H$126+$H$128,0,IF(W10&lt;$H$126+$H$127,(W132-SUM($L$133:V133))/($H$127-(W10-$H$126)),0))</f>
        <v>0</v>
      </c>
      <c r="X133" s="267">
        <f>IF(X10&lt;$H$126+$H$128,0,IF(X10&lt;$H$126+$H$127,(X132-SUM($L$133:W133))/($H$127-(X10-$H$126)),0))</f>
        <v>0</v>
      </c>
      <c r="Y133" s="8"/>
    </row>
    <row r="134" spans="2:25" x14ac:dyDescent="0.25">
      <c r="B134" s="8"/>
      <c r="C134" s="64" t="s">
        <v>260</v>
      </c>
      <c r="D134" s="8"/>
      <c r="E134" s="42" t="s">
        <v>256</v>
      </c>
      <c r="F134" s="8"/>
      <c r="G134" s="8"/>
      <c r="H134" s="8"/>
      <c r="I134" s="8"/>
      <c r="J134" s="8"/>
      <c r="K134" s="8"/>
      <c r="L134" s="267">
        <f>IF(ISERROR(L132-L133),0,L132-L133)</f>
        <v>0</v>
      </c>
      <c r="M134" s="267">
        <f>IF(ISERROR(M132-SUM($L$133:M133)),0,M132-SUM($L$133:M133))</f>
        <v>0</v>
      </c>
      <c r="N134" s="267">
        <f>IF(ISERROR(N132-SUM($L$133:N133)),0,N132-SUM($L$133:N133))</f>
        <v>0</v>
      </c>
      <c r="O134" s="267">
        <f>IF(ISERROR(O132-SUM($L$133:O133)),0,O132-SUM($L$133:O133))</f>
        <v>0</v>
      </c>
      <c r="P134" s="267">
        <f>IF(ISERROR(P132-SUM($L$133:P133)),0,P132-SUM($L$133:P133))</f>
        <v>0</v>
      </c>
      <c r="Q134" s="267">
        <f>IF(ISERROR(Q132-SUM($L$133:Q133)),0,Q132-SUM($L$133:Q133))</f>
        <v>0</v>
      </c>
      <c r="R134" s="267">
        <f>IF(ISERROR(R132-SUM($L$133:R133)),0,R132-SUM($L$133:R133))</f>
        <v>0</v>
      </c>
      <c r="S134" s="267">
        <f>IF(ISERROR(S132-SUM($L$133:S133)),0,S132-SUM($L$133:S133))</f>
        <v>0</v>
      </c>
      <c r="T134" s="267">
        <f>IF(ISERROR(T132-SUM($L$133:T133)),0,T132-SUM($L$133:T133))</f>
        <v>0</v>
      </c>
      <c r="U134" s="267">
        <f>IF(ISERROR(U132-SUM($L$133:U133)),0,U132-SUM($L$133:U133))</f>
        <v>0</v>
      </c>
      <c r="V134" s="267">
        <f>IF(ISERROR(V132-SUM($L$133:V133)),0,V132-SUM($L$133:V133))</f>
        <v>0</v>
      </c>
      <c r="W134" s="267">
        <f>IF(ISERROR(W132-SUM($L$133:W133)),0,W132-SUM($L$133:W133))</f>
        <v>0</v>
      </c>
      <c r="X134" s="267">
        <f>IF(ISERROR(X132-SUM($L$133:X133)),0,X132-SUM($L$133:X133))</f>
        <v>0</v>
      </c>
      <c r="Y134" s="8"/>
    </row>
    <row r="135" spans="2:25" x14ac:dyDescent="0.25">
      <c r="B135" s="8"/>
      <c r="C135" s="64" t="s">
        <v>263</v>
      </c>
      <c r="D135" s="8"/>
      <c r="E135" s="42" t="s">
        <v>101</v>
      </c>
      <c r="F135" s="8"/>
      <c r="G135" s="8"/>
      <c r="H135" s="8"/>
      <c r="I135" s="8"/>
      <c r="J135" s="8"/>
      <c r="K135" s="8"/>
      <c r="L135" s="267">
        <f>IF(ISERROR(L134*$H$129),0,(L134*$H$129))</f>
        <v>0</v>
      </c>
      <c r="M135" s="267">
        <f t="shared" ref="M135:X135" si="19">IF(ISERROR(M134*$H$129),0,(M134*$H$129))</f>
        <v>0</v>
      </c>
      <c r="N135" s="267">
        <f t="shared" si="19"/>
        <v>0</v>
      </c>
      <c r="O135" s="267">
        <f t="shared" si="19"/>
        <v>0</v>
      </c>
      <c r="P135" s="267">
        <f t="shared" si="19"/>
        <v>0</v>
      </c>
      <c r="Q135" s="267">
        <f t="shared" si="19"/>
        <v>0</v>
      </c>
      <c r="R135" s="267">
        <f t="shared" si="19"/>
        <v>0</v>
      </c>
      <c r="S135" s="267">
        <f t="shared" si="19"/>
        <v>0</v>
      </c>
      <c r="T135" s="267">
        <f t="shared" si="19"/>
        <v>0</v>
      </c>
      <c r="U135" s="267">
        <f t="shared" si="19"/>
        <v>0</v>
      </c>
      <c r="V135" s="267">
        <f t="shared" si="19"/>
        <v>0</v>
      </c>
      <c r="W135" s="267">
        <f t="shared" si="19"/>
        <v>0</v>
      </c>
      <c r="X135" s="267">
        <f t="shared" si="19"/>
        <v>0</v>
      </c>
      <c r="Y135" s="8"/>
    </row>
    <row r="136" spans="2:25" x14ac:dyDescent="0.25">
      <c r="B136" s="8"/>
      <c r="C136" s="8"/>
      <c r="D136" s="8"/>
      <c r="E136" s="8"/>
      <c r="F136" s="8"/>
      <c r="G136" s="8"/>
      <c r="H136" s="8"/>
      <c r="I136" s="8"/>
      <c r="J136" s="8"/>
      <c r="K136" s="8"/>
      <c r="L136" s="8"/>
      <c r="M136" s="8"/>
      <c r="N136" s="8"/>
      <c r="O136" s="8"/>
      <c r="P136" s="8"/>
      <c r="Q136" s="8"/>
      <c r="R136" s="8"/>
      <c r="S136" s="8"/>
      <c r="T136" s="8"/>
      <c r="U136" s="8"/>
      <c r="V136" s="8"/>
      <c r="W136" s="8"/>
      <c r="X136" s="8"/>
      <c r="Y136" s="8"/>
    </row>
    <row r="137" spans="2:25" x14ac:dyDescent="0.25">
      <c r="B137" s="8"/>
      <c r="C137" s="63" t="s">
        <v>261</v>
      </c>
      <c r="D137" s="8"/>
      <c r="E137" s="8"/>
      <c r="F137" s="8"/>
      <c r="G137" s="8"/>
      <c r="H137" s="8"/>
      <c r="I137" s="8"/>
      <c r="J137" s="8"/>
      <c r="K137" s="8"/>
      <c r="L137" s="8"/>
      <c r="M137" s="8"/>
      <c r="N137" s="8"/>
      <c r="O137" s="8"/>
      <c r="P137" s="8"/>
      <c r="Q137" s="8"/>
      <c r="R137" s="8"/>
      <c r="S137" s="8"/>
      <c r="T137" s="8"/>
      <c r="U137" s="8"/>
      <c r="V137" s="8"/>
      <c r="W137" s="8"/>
      <c r="X137" s="8"/>
      <c r="Y137" s="8"/>
    </row>
    <row r="138" spans="2:25" x14ac:dyDescent="0.25">
      <c r="B138" s="8"/>
      <c r="C138" s="8"/>
      <c r="D138" s="8"/>
      <c r="E138" s="8"/>
      <c r="F138" s="8"/>
      <c r="G138" s="8"/>
      <c r="H138" s="8"/>
      <c r="I138" s="8"/>
      <c r="J138" s="8"/>
      <c r="K138" s="8"/>
      <c r="L138" s="8"/>
      <c r="M138" s="8"/>
      <c r="N138" s="8"/>
      <c r="O138" s="8"/>
      <c r="P138" s="8"/>
      <c r="Q138" s="8"/>
      <c r="R138" s="8"/>
      <c r="S138" s="8"/>
      <c r="T138" s="8"/>
      <c r="U138" s="8"/>
      <c r="V138" s="8"/>
      <c r="W138" s="8"/>
      <c r="X138" s="8"/>
      <c r="Y138" s="8"/>
    </row>
    <row r="139" spans="2:25" x14ac:dyDescent="0.25">
      <c r="B139" s="8"/>
      <c r="C139" s="64" t="s">
        <v>262</v>
      </c>
      <c r="D139" s="8"/>
      <c r="E139" s="42" t="s">
        <v>101</v>
      </c>
      <c r="F139" s="8"/>
      <c r="G139" s="8"/>
      <c r="H139" s="8"/>
      <c r="I139" s="8"/>
      <c r="J139" s="8"/>
      <c r="K139" s="8"/>
      <c r="L139" s="60"/>
      <c r="M139" s="60"/>
      <c r="N139" s="60"/>
      <c r="O139" s="60"/>
      <c r="P139" s="60"/>
      <c r="Q139" s="60"/>
      <c r="R139" s="60"/>
      <c r="S139" s="60"/>
      <c r="T139" s="60"/>
      <c r="U139" s="60"/>
      <c r="V139" s="60"/>
      <c r="W139" s="60"/>
      <c r="X139" s="60"/>
      <c r="Y139" s="8"/>
    </row>
    <row r="140" spans="2:25" x14ac:dyDescent="0.25">
      <c r="B140" s="8"/>
      <c r="C140" s="64" t="s">
        <v>141</v>
      </c>
      <c r="D140" s="8"/>
      <c r="E140" s="42" t="s">
        <v>101</v>
      </c>
      <c r="F140" s="8"/>
      <c r="G140" s="8"/>
      <c r="H140" s="8"/>
      <c r="I140" s="8"/>
      <c r="J140" s="8"/>
      <c r="K140" s="8"/>
      <c r="L140" s="60"/>
      <c r="M140" s="60"/>
      <c r="N140" s="60"/>
      <c r="O140" s="60"/>
      <c r="P140" s="60"/>
      <c r="Q140" s="60"/>
      <c r="R140" s="60"/>
      <c r="S140" s="60"/>
      <c r="T140" s="60"/>
      <c r="U140" s="60"/>
      <c r="V140" s="60"/>
      <c r="W140" s="60"/>
      <c r="X140" s="60"/>
      <c r="Y140" s="8"/>
    </row>
    <row r="141" spans="2:25" x14ac:dyDescent="0.25">
      <c r="B141" s="8"/>
      <c r="C141" s="8"/>
      <c r="D141" s="8"/>
      <c r="E141" s="8"/>
      <c r="F141" s="8"/>
      <c r="G141" s="8"/>
      <c r="H141" s="8"/>
      <c r="I141" s="8"/>
      <c r="J141" s="8"/>
      <c r="K141" s="8"/>
      <c r="L141" s="8"/>
      <c r="M141" s="8"/>
      <c r="N141" s="8"/>
      <c r="O141" s="8"/>
      <c r="P141" s="8"/>
      <c r="Q141" s="8"/>
      <c r="R141" s="8"/>
      <c r="S141" s="8"/>
      <c r="T141" s="8"/>
      <c r="U141" s="8"/>
      <c r="V141" s="8"/>
      <c r="W141" s="8"/>
      <c r="X141" s="8"/>
      <c r="Y141" s="8"/>
    </row>
    <row r="142" spans="2:25" x14ac:dyDescent="0.25">
      <c r="E142" s="9"/>
      <c r="Y142" s="66"/>
    </row>
    <row r="143" spans="2:25" x14ac:dyDescent="0.25">
      <c r="E143" s="9"/>
      <c r="Y143" s="66"/>
    </row>
    <row r="144" spans="2:25" x14ac:dyDescent="0.25">
      <c r="E144" s="9"/>
      <c r="Y144" s="66"/>
    </row>
    <row r="145" spans="5:25" x14ac:dyDescent="0.25">
      <c r="E145" s="9"/>
      <c r="Y145" s="66"/>
    </row>
    <row r="146" spans="5:25" x14ac:dyDescent="0.25">
      <c r="E146" s="9"/>
      <c r="Y146" s="66"/>
    </row>
    <row r="147" spans="5:25" x14ac:dyDescent="0.25">
      <c r="E147" s="9"/>
      <c r="Y147" s="66"/>
    </row>
    <row r="148" spans="5:25" x14ac:dyDescent="0.25">
      <c r="E148" s="9"/>
      <c r="Y148" s="66"/>
    </row>
    <row r="149" spans="5:25" x14ac:dyDescent="0.25">
      <c r="E149" s="9"/>
      <c r="Y149" s="66"/>
    </row>
    <row r="150" spans="5:25" x14ac:dyDescent="0.25">
      <c r="E150" s="9"/>
      <c r="Y150" s="66"/>
    </row>
    <row r="151" spans="5:25" x14ac:dyDescent="0.25">
      <c r="E151" s="9"/>
      <c r="Y151" s="66"/>
    </row>
    <row r="152" spans="5:25" x14ac:dyDescent="0.25">
      <c r="E152" s="9"/>
      <c r="Y152" s="66"/>
    </row>
    <row r="153" spans="5:25" x14ac:dyDescent="0.25">
      <c r="E153" s="9"/>
      <c r="Y153" s="66"/>
    </row>
    <row r="154" spans="5:25" x14ac:dyDescent="0.25">
      <c r="E154" s="9"/>
      <c r="Y154" s="66"/>
    </row>
    <row r="155" spans="5:25" x14ac:dyDescent="0.25">
      <c r="E155" s="9"/>
      <c r="Y155" s="66"/>
    </row>
    <row r="156" spans="5:25" x14ac:dyDescent="0.25">
      <c r="E156" s="9"/>
      <c r="Y156" s="66"/>
    </row>
    <row r="157" spans="5:25" x14ac:dyDescent="0.25">
      <c r="E157" s="9"/>
      <c r="Y157" s="66"/>
    </row>
    <row r="158" spans="5:25" x14ac:dyDescent="0.25">
      <c r="E158" s="9"/>
    </row>
    <row r="159" spans="5:25" x14ac:dyDescent="0.25">
      <c r="E159" s="9"/>
    </row>
    <row r="160" spans="5:25" x14ac:dyDescent="0.25">
      <c r="E160" s="9"/>
    </row>
    <row r="161" s="9" customFormat="1" x14ac:dyDescent="0.25"/>
    <row r="162" s="9" customFormat="1" x14ac:dyDescent="0.25"/>
    <row r="163" s="9" customFormat="1" x14ac:dyDescent="0.25"/>
    <row r="164" s="9" customFormat="1" x14ac:dyDescent="0.25"/>
    <row r="165" s="9" customFormat="1" x14ac:dyDescent="0.25"/>
    <row r="166" s="9" customFormat="1" x14ac:dyDescent="0.25"/>
    <row r="167" s="9" customFormat="1" x14ac:dyDescent="0.25"/>
    <row r="168" s="9" customFormat="1" x14ac:dyDescent="0.25"/>
    <row r="169" s="9" customFormat="1" x14ac:dyDescent="0.25"/>
    <row r="170" s="9" customFormat="1" x14ac:dyDescent="0.25"/>
    <row r="171" s="9" customFormat="1" x14ac:dyDescent="0.25"/>
    <row r="172" s="9" customFormat="1" x14ac:dyDescent="0.25"/>
    <row r="173" s="9" customFormat="1" x14ac:dyDescent="0.25"/>
    <row r="174" s="9" customFormat="1" x14ac:dyDescent="0.25"/>
    <row r="175" s="9" customFormat="1" x14ac:dyDescent="0.25"/>
    <row r="176" s="9" customFormat="1" x14ac:dyDescent="0.25"/>
    <row r="177" s="9" customFormat="1" x14ac:dyDescent="0.25"/>
    <row r="178" s="9" customFormat="1" x14ac:dyDescent="0.25"/>
    <row r="179" s="9" customFormat="1" x14ac:dyDescent="0.25"/>
    <row r="180" s="9" customFormat="1" x14ac:dyDescent="0.25"/>
    <row r="181" s="9" customFormat="1" x14ac:dyDescent="0.25"/>
    <row r="182" s="9" customFormat="1" x14ac:dyDescent="0.25"/>
    <row r="183" s="9" customFormat="1" x14ac:dyDescent="0.25"/>
    <row r="184" s="9" customFormat="1" x14ac:dyDescent="0.25"/>
    <row r="185" s="9" customFormat="1" x14ac:dyDescent="0.25"/>
    <row r="186" s="9" customFormat="1" x14ac:dyDescent="0.25"/>
    <row r="187" s="9" customFormat="1" x14ac:dyDescent="0.25"/>
    <row r="188" s="9" customFormat="1" x14ac:dyDescent="0.25"/>
    <row r="189" s="9" customFormat="1" x14ac:dyDescent="0.25"/>
    <row r="190" s="9" customFormat="1" x14ac:dyDescent="0.25"/>
    <row r="191" s="9" customFormat="1" x14ac:dyDescent="0.25"/>
    <row r="192" s="9" customFormat="1" x14ac:dyDescent="0.25"/>
    <row r="193" s="9" customFormat="1" x14ac:dyDescent="0.25"/>
    <row r="194" s="9" customFormat="1" x14ac:dyDescent="0.25"/>
    <row r="195" s="9" customFormat="1" x14ac:dyDescent="0.25"/>
    <row r="196" s="9" customFormat="1" x14ac:dyDescent="0.25"/>
    <row r="197" s="9" customFormat="1" x14ac:dyDescent="0.25"/>
    <row r="198" s="9" customFormat="1" x14ac:dyDescent="0.25"/>
    <row r="199" s="9" customFormat="1" x14ac:dyDescent="0.25"/>
    <row r="200" s="9" customFormat="1" x14ac:dyDescent="0.25"/>
    <row r="201" s="9" customFormat="1" x14ac:dyDescent="0.25"/>
    <row r="202" s="9" customFormat="1" x14ac:dyDescent="0.25"/>
    <row r="203" s="9" customFormat="1" x14ac:dyDescent="0.25"/>
    <row r="204" s="9" customFormat="1" x14ac:dyDescent="0.25"/>
    <row r="205" s="9" customFormat="1" x14ac:dyDescent="0.25"/>
    <row r="206" s="9" customFormat="1" x14ac:dyDescent="0.25"/>
    <row r="207" s="9" customFormat="1" x14ac:dyDescent="0.25"/>
    <row r="208" s="9" customFormat="1" x14ac:dyDescent="0.25"/>
    <row r="209" s="9" customFormat="1" x14ac:dyDescent="0.25"/>
    <row r="210" s="9" customFormat="1" x14ac:dyDescent="0.25"/>
    <row r="211" s="9" customFormat="1" x14ac:dyDescent="0.25"/>
    <row r="212" s="9" customFormat="1" x14ac:dyDescent="0.25"/>
    <row r="213" s="9" customFormat="1" x14ac:dyDescent="0.25"/>
    <row r="214" s="9" customFormat="1" x14ac:dyDescent="0.25"/>
    <row r="215" s="9" customFormat="1" x14ac:dyDescent="0.25"/>
    <row r="216" s="9" customFormat="1" x14ac:dyDescent="0.25"/>
    <row r="217" s="9" customFormat="1" x14ac:dyDescent="0.25"/>
    <row r="218" s="9" customFormat="1" x14ac:dyDescent="0.25"/>
    <row r="219" s="9" customFormat="1" x14ac:dyDescent="0.25"/>
    <row r="220" s="9" customFormat="1" x14ac:dyDescent="0.25"/>
    <row r="221" s="9" customFormat="1" x14ac:dyDescent="0.25"/>
    <row r="222" s="9" customFormat="1" x14ac:dyDescent="0.25"/>
    <row r="223" s="9" customFormat="1" x14ac:dyDescent="0.25"/>
    <row r="224" s="9" customFormat="1" x14ac:dyDescent="0.25"/>
    <row r="225" s="9" customFormat="1" x14ac:dyDescent="0.25"/>
    <row r="226" s="9" customFormat="1" x14ac:dyDescent="0.25"/>
    <row r="227" s="9" customFormat="1" x14ac:dyDescent="0.25"/>
    <row r="228" s="9" customFormat="1" x14ac:dyDescent="0.25"/>
    <row r="229" s="9" customFormat="1" x14ac:dyDescent="0.25"/>
    <row r="230" s="9" customFormat="1" x14ac:dyDescent="0.25"/>
    <row r="231" s="9" customFormat="1" x14ac:dyDescent="0.25"/>
    <row r="232" s="9" customFormat="1" x14ac:dyDescent="0.25"/>
    <row r="233" s="9" customFormat="1" x14ac:dyDescent="0.25"/>
    <row r="234" s="9" customFormat="1" x14ac:dyDescent="0.25"/>
    <row r="235" s="9" customFormat="1" x14ac:dyDescent="0.25"/>
    <row r="236" s="9" customFormat="1" x14ac:dyDescent="0.25"/>
    <row r="237" s="9" customFormat="1" x14ac:dyDescent="0.25"/>
    <row r="238" s="9" customFormat="1" x14ac:dyDescent="0.25"/>
    <row r="239" s="9" customFormat="1" x14ac:dyDescent="0.25"/>
    <row r="240" s="9" customFormat="1" x14ac:dyDescent="0.25"/>
    <row r="241" s="9" customFormat="1" x14ac:dyDescent="0.25"/>
    <row r="242" s="9" customFormat="1" x14ac:dyDescent="0.25"/>
    <row r="243" s="9" customFormat="1" x14ac:dyDescent="0.25"/>
    <row r="244" s="9" customFormat="1" x14ac:dyDescent="0.25"/>
    <row r="245" s="9" customFormat="1" x14ac:dyDescent="0.25"/>
    <row r="246" s="9" customFormat="1" x14ac:dyDescent="0.25"/>
    <row r="247" s="9" customFormat="1" x14ac:dyDescent="0.25"/>
    <row r="248" s="9" customFormat="1" x14ac:dyDescent="0.25"/>
    <row r="249" s="9" customFormat="1" x14ac:dyDescent="0.25"/>
    <row r="250" s="9" customFormat="1" x14ac:dyDescent="0.25"/>
    <row r="251" s="9" customFormat="1" x14ac:dyDescent="0.25"/>
    <row r="252" s="9" customFormat="1" x14ac:dyDescent="0.25"/>
    <row r="253" s="9" customFormat="1" x14ac:dyDescent="0.25"/>
    <row r="254" s="9" customFormat="1" x14ac:dyDescent="0.25"/>
    <row r="255" s="9" customFormat="1" x14ac:dyDescent="0.25"/>
    <row r="256" s="9" customFormat="1" x14ac:dyDescent="0.25"/>
    <row r="257" s="9" customFormat="1" x14ac:dyDescent="0.25"/>
    <row r="258" s="9" customFormat="1" x14ac:dyDescent="0.25"/>
    <row r="259" s="9" customFormat="1" x14ac:dyDescent="0.25"/>
    <row r="260" s="9" customFormat="1" x14ac:dyDescent="0.25"/>
    <row r="261" s="9" customFormat="1" x14ac:dyDescent="0.25"/>
    <row r="262" s="9" customFormat="1" x14ac:dyDescent="0.25"/>
    <row r="263" s="9" customFormat="1" x14ac:dyDescent="0.25"/>
    <row r="264" s="9" customFormat="1" x14ac:dyDescent="0.25"/>
    <row r="265" s="9" customFormat="1" x14ac:dyDescent="0.25"/>
    <row r="266" s="9" customFormat="1" x14ac:dyDescent="0.25"/>
    <row r="267" s="9" customFormat="1" x14ac:dyDescent="0.25"/>
    <row r="268" s="9" customFormat="1" x14ac:dyDescent="0.25"/>
    <row r="269" s="9" customFormat="1" x14ac:dyDescent="0.25"/>
    <row r="270" s="9" customFormat="1" x14ac:dyDescent="0.25"/>
    <row r="271" s="9" customFormat="1" x14ac:dyDescent="0.25"/>
    <row r="272" s="9" customFormat="1" x14ac:dyDescent="0.25"/>
    <row r="273" s="9" customFormat="1" x14ac:dyDescent="0.25"/>
    <row r="274" s="9" customFormat="1" x14ac:dyDescent="0.25"/>
    <row r="275" s="9" customFormat="1" x14ac:dyDescent="0.25"/>
    <row r="276" s="9" customFormat="1" x14ac:dyDescent="0.25"/>
    <row r="277" s="9" customFormat="1" x14ac:dyDescent="0.25"/>
    <row r="278" s="9" customFormat="1" x14ac:dyDescent="0.25"/>
    <row r="279" s="9" customFormat="1" x14ac:dyDescent="0.25"/>
    <row r="280" s="9" customFormat="1" x14ac:dyDescent="0.25"/>
    <row r="281" s="9" customFormat="1" x14ac:dyDescent="0.25"/>
    <row r="282" s="9" customFormat="1" x14ac:dyDescent="0.25"/>
    <row r="283" s="9" customFormat="1" x14ac:dyDescent="0.25"/>
    <row r="284" s="9" customFormat="1" x14ac:dyDescent="0.25"/>
    <row r="285" s="9" customFormat="1" x14ac:dyDescent="0.25"/>
    <row r="286" s="9" customFormat="1" x14ac:dyDescent="0.25"/>
    <row r="287" s="9" customFormat="1" x14ac:dyDescent="0.25"/>
    <row r="288" s="9" customFormat="1" x14ac:dyDescent="0.25"/>
    <row r="289" s="9" customFormat="1" x14ac:dyDescent="0.25"/>
    <row r="290" s="9" customFormat="1" x14ac:dyDescent="0.25"/>
    <row r="291" s="9" customFormat="1" x14ac:dyDescent="0.25"/>
    <row r="292" s="9" customFormat="1" x14ac:dyDescent="0.25"/>
    <row r="293" s="9" customFormat="1" x14ac:dyDescent="0.25"/>
    <row r="294" s="9" customFormat="1" x14ac:dyDescent="0.25"/>
    <row r="295" s="9" customFormat="1" x14ac:dyDescent="0.25"/>
    <row r="296" s="9" customFormat="1" x14ac:dyDescent="0.25"/>
    <row r="297" s="9" customFormat="1" x14ac:dyDescent="0.25"/>
    <row r="298" s="9" customFormat="1" x14ac:dyDescent="0.25"/>
    <row r="299" s="9" customFormat="1" x14ac:dyDescent="0.25"/>
    <row r="300" s="9" customFormat="1" x14ac:dyDescent="0.25"/>
    <row r="301" s="9" customFormat="1" x14ac:dyDescent="0.25"/>
    <row r="302" s="9" customFormat="1" x14ac:dyDescent="0.25"/>
    <row r="303" s="9" customFormat="1" x14ac:dyDescent="0.25"/>
    <row r="304" s="9" customFormat="1" x14ac:dyDescent="0.25"/>
    <row r="305" s="9" customFormat="1" x14ac:dyDescent="0.25"/>
    <row r="306" s="9" customFormat="1" x14ac:dyDescent="0.25"/>
    <row r="307" s="9" customFormat="1" x14ac:dyDescent="0.25"/>
    <row r="308" s="9" customFormat="1" x14ac:dyDescent="0.25"/>
    <row r="309" s="9" customFormat="1" x14ac:dyDescent="0.25"/>
    <row r="310" s="9" customFormat="1" x14ac:dyDescent="0.25"/>
    <row r="311" s="9" customFormat="1" x14ac:dyDescent="0.25"/>
    <row r="312" s="9" customFormat="1" x14ac:dyDescent="0.25"/>
    <row r="313" s="9" customFormat="1" x14ac:dyDescent="0.25"/>
    <row r="314" s="9" customFormat="1" x14ac:dyDescent="0.25"/>
    <row r="315" s="9" customFormat="1" x14ac:dyDescent="0.25"/>
    <row r="316" s="9" customFormat="1" x14ac:dyDescent="0.25"/>
    <row r="317" s="9" customFormat="1" x14ac:dyDescent="0.25"/>
    <row r="318" s="9" customFormat="1" x14ac:dyDescent="0.25"/>
    <row r="319" s="9" customFormat="1" x14ac:dyDescent="0.25"/>
    <row r="320" s="9" customFormat="1" x14ac:dyDescent="0.25"/>
    <row r="321" s="9" customFormat="1" x14ac:dyDescent="0.25"/>
    <row r="322" s="9" customFormat="1" x14ac:dyDescent="0.25"/>
    <row r="323" s="9" customFormat="1" x14ac:dyDescent="0.25"/>
    <row r="324" s="9" customFormat="1" x14ac:dyDescent="0.25"/>
    <row r="325" s="9" customFormat="1" x14ac:dyDescent="0.25"/>
    <row r="326" s="9" customFormat="1" x14ac:dyDescent="0.25"/>
    <row r="327" s="9" customFormat="1" x14ac:dyDescent="0.25"/>
    <row r="328" s="9" customFormat="1" x14ac:dyDescent="0.25"/>
    <row r="329" s="9" customFormat="1" x14ac:dyDescent="0.25"/>
    <row r="330" s="9" customFormat="1" x14ac:dyDescent="0.25"/>
    <row r="331" s="9" customFormat="1" x14ac:dyDescent="0.25"/>
    <row r="332" s="9" customFormat="1" x14ac:dyDescent="0.25"/>
    <row r="333" s="9" customFormat="1" x14ac:dyDescent="0.25"/>
    <row r="334" s="9" customFormat="1" x14ac:dyDescent="0.25"/>
    <row r="335" s="9" customFormat="1" x14ac:dyDescent="0.25"/>
    <row r="336" s="9" customFormat="1" x14ac:dyDescent="0.25"/>
    <row r="337" s="9" customFormat="1" x14ac:dyDescent="0.25"/>
    <row r="338" s="9" customFormat="1" x14ac:dyDescent="0.25"/>
    <row r="339" s="9" customFormat="1" x14ac:dyDescent="0.25"/>
    <row r="340" s="9" customFormat="1" x14ac:dyDescent="0.25"/>
    <row r="341" s="9" customFormat="1" x14ac:dyDescent="0.25"/>
    <row r="342" s="9" customFormat="1" x14ac:dyDescent="0.25"/>
    <row r="343" s="9" customFormat="1" x14ac:dyDescent="0.25"/>
    <row r="344" s="9" customFormat="1" x14ac:dyDescent="0.25"/>
    <row r="345" s="9" customFormat="1" x14ac:dyDescent="0.25"/>
    <row r="346" s="9" customFormat="1" x14ac:dyDescent="0.25"/>
    <row r="347" s="9" customFormat="1" x14ac:dyDescent="0.25"/>
    <row r="348" s="9" customFormat="1" x14ac:dyDescent="0.25"/>
    <row r="349" s="9" customFormat="1" x14ac:dyDescent="0.25"/>
    <row r="350" s="9" customFormat="1" x14ac:dyDescent="0.25"/>
    <row r="351" s="9" customFormat="1" x14ac:dyDescent="0.25"/>
    <row r="352" s="9" customFormat="1" x14ac:dyDescent="0.25"/>
    <row r="353" s="9" customFormat="1" x14ac:dyDescent="0.25"/>
    <row r="354" s="9" customFormat="1" x14ac:dyDescent="0.25"/>
    <row r="355" s="9" customFormat="1" x14ac:dyDescent="0.25"/>
    <row r="356" s="9" customFormat="1" x14ac:dyDescent="0.25"/>
    <row r="357" s="9" customFormat="1" x14ac:dyDescent="0.25"/>
    <row r="358" s="9" customFormat="1" x14ac:dyDescent="0.25"/>
    <row r="359" s="9" customFormat="1" x14ac:dyDescent="0.25"/>
    <row r="360" s="9" customFormat="1" x14ac:dyDescent="0.25"/>
    <row r="361" s="9" customFormat="1" x14ac:dyDescent="0.25"/>
    <row r="362" s="9" customFormat="1" x14ac:dyDescent="0.25"/>
    <row r="363" s="9" customFormat="1" x14ac:dyDescent="0.25"/>
    <row r="364" s="9" customFormat="1" x14ac:dyDescent="0.25"/>
    <row r="365" s="9" customFormat="1" x14ac:dyDescent="0.25"/>
    <row r="366" s="9" customFormat="1" x14ac:dyDescent="0.25"/>
    <row r="367" s="9" customFormat="1" x14ac:dyDescent="0.25"/>
    <row r="368" s="9" customFormat="1" x14ac:dyDescent="0.25"/>
    <row r="369" s="9" customFormat="1" x14ac:dyDescent="0.25"/>
    <row r="370" s="9" customFormat="1" x14ac:dyDescent="0.25"/>
    <row r="371" s="9" customFormat="1" x14ac:dyDescent="0.25"/>
    <row r="372" s="9" customFormat="1" x14ac:dyDescent="0.25"/>
    <row r="373" s="9" customFormat="1" x14ac:dyDescent="0.25"/>
    <row r="374" s="9" customFormat="1" x14ac:dyDescent="0.25"/>
    <row r="375" s="9" customFormat="1" x14ac:dyDescent="0.25"/>
    <row r="376" s="9" customFormat="1" x14ac:dyDescent="0.25"/>
    <row r="377" s="9" customFormat="1" x14ac:dyDescent="0.25"/>
    <row r="378" s="9" customFormat="1" x14ac:dyDescent="0.25"/>
    <row r="379" s="9" customFormat="1" x14ac:dyDescent="0.25"/>
    <row r="380" s="9" customFormat="1" x14ac:dyDescent="0.25"/>
  </sheetData>
  <sheetProtection algorithmName="SHA-512" hashValue="iU8PuLUqENm0+g4NOy2Ml7xhvmw73ZqVql4Htc6vbvdePPViaE4RF+tiv+kLItE1NrOyuk8qPkayT/3lDK/cgA==" saltValue="Epn7CDl5H9g2/r0zon0QrA==" spinCount="100000" sheet="1" objects="1" scenarios="1" insertRows="0"/>
  <dataConsolidate/>
  <mergeCells count="12">
    <mergeCell ref="C5:I6"/>
    <mergeCell ref="C121:I121"/>
    <mergeCell ref="L72:X72"/>
    <mergeCell ref="L83:X83"/>
    <mergeCell ref="C70:I70"/>
    <mergeCell ref="C10:K10"/>
    <mergeCell ref="C13:K13"/>
    <mergeCell ref="E20:K20"/>
    <mergeCell ref="E22:K22"/>
    <mergeCell ref="C39:I39"/>
    <mergeCell ref="C46:I46"/>
    <mergeCell ref="C37:I37"/>
  </mergeCells>
  <conditionalFormatting sqref="M40:X40 L40:L42">
    <cfRule type="cellIs" dxfId="13" priority="2" operator="equal">
      <formula>"Implementare"</formula>
    </cfRule>
  </conditionalFormatting>
  <dataValidations disablePrompts="1" count="1">
    <dataValidation type="list" allowBlank="1" showInputMessage="1" showErrorMessage="1" sqref="E24" xr:uid="{00000000-0002-0000-0100-000000000000}">
      <formula1>$G$24:$G$25</formula1>
    </dataValidation>
  </dataValidations>
  <pageMargins left="0.31496062992125984" right="0.31496062992125984" top="0.35433070866141736" bottom="0.35433070866141736" header="0.31496062992125984" footer="0.31496062992125984"/>
  <pageSetup scale="4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49FF6-367D-4F5F-BAEA-789F8EE01CE8}">
  <dimension ref="B2:M199"/>
  <sheetViews>
    <sheetView workbookViewId="0">
      <selection activeCell="D205" sqref="D205"/>
    </sheetView>
  </sheetViews>
  <sheetFormatPr defaultColWidth="8.88671875" defaultRowHeight="14.4" x14ac:dyDescent="0.3"/>
  <cols>
    <col min="1" max="1" width="8.88671875" style="195"/>
    <col min="2" max="2" width="7" style="195" customWidth="1"/>
    <col min="3" max="3" width="53.109375" style="195" customWidth="1"/>
    <col min="4" max="4" width="4.88671875" style="195" customWidth="1"/>
    <col min="5" max="5" width="8.88671875" style="195"/>
    <col min="6" max="6" width="3.6640625" style="195" customWidth="1"/>
    <col min="7" max="7" width="19.6640625" style="195" customWidth="1"/>
    <col min="8" max="8" width="18.44140625" style="195" customWidth="1"/>
    <col min="9" max="9" width="6.5546875" style="195" customWidth="1"/>
    <col min="10" max="10" width="8.88671875" style="195"/>
    <col min="11" max="11" width="10.109375" style="195" bestFit="1" customWidth="1"/>
    <col min="12" max="12" width="8.88671875" style="195"/>
    <col min="13" max="13" width="13" style="195" customWidth="1"/>
    <col min="14" max="16384" width="8.88671875" style="195"/>
  </cols>
  <sheetData>
    <row r="2" spans="2:13" x14ac:dyDescent="0.3">
      <c r="B2" s="194"/>
      <c r="C2" s="194"/>
      <c r="D2" s="194"/>
      <c r="E2" s="194"/>
      <c r="F2" s="194"/>
      <c r="G2" s="194"/>
      <c r="H2" s="194"/>
      <c r="I2" s="194"/>
    </row>
    <row r="3" spans="2:13" ht="15.6" x14ac:dyDescent="0.3">
      <c r="B3" s="194"/>
      <c r="C3" s="26" t="s">
        <v>425</v>
      </c>
      <c r="D3" s="127"/>
      <c r="E3" s="126"/>
      <c r="F3" s="126"/>
      <c r="G3" s="127"/>
      <c r="H3" s="127"/>
      <c r="I3" s="194"/>
    </row>
    <row r="4" spans="2:13" x14ac:dyDescent="0.3">
      <c r="B4" s="194"/>
      <c r="C4" s="8"/>
      <c r="D4" s="8"/>
      <c r="E4" s="19"/>
      <c r="F4" s="19"/>
      <c r="G4" s="8"/>
      <c r="H4" s="8"/>
      <c r="I4" s="194"/>
    </row>
    <row r="5" spans="2:13" x14ac:dyDescent="0.3">
      <c r="B5" s="194"/>
      <c r="C5" s="196" t="s">
        <v>426</v>
      </c>
      <c r="D5" s="8"/>
      <c r="E5" s="19"/>
      <c r="F5" s="19"/>
      <c r="G5" s="19"/>
      <c r="H5" s="19"/>
      <c r="I5" s="194"/>
    </row>
    <row r="6" spans="2:13" x14ac:dyDescent="0.3">
      <c r="B6" s="194"/>
      <c r="C6" s="196"/>
      <c r="D6" s="8"/>
      <c r="E6" s="19"/>
      <c r="F6" s="19"/>
      <c r="G6" s="8"/>
      <c r="H6" s="8"/>
      <c r="I6" s="194"/>
    </row>
    <row r="7" spans="2:13" x14ac:dyDescent="0.3">
      <c r="B7" s="194"/>
      <c r="C7" s="39" t="s">
        <v>427</v>
      </c>
      <c r="D7" s="8"/>
      <c r="E7" s="24"/>
      <c r="F7" s="24"/>
      <c r="G7" s="46" t="s">
        <v>225</v>
      </c>
      <c r="H7" s="46" t="s">
        <v>226</v>
      </c>
      <c r="I7" s="194"/>
    </row>
    <row r="8" spans="2:13" x14ac:dyDescent="0.3">
      <c r="B8" s="194"/>
      <c r="C8" s="18"/>
      <c r="D8" s="8"/>
      <c r="E8" s="19"/>
      <c r="F8" s="19"/>
      <c r="G8" s="8"/>
      <c r="H8" s="8"/>
      <c r="I8" s="194"/>
    </row>
    <row r="9" spans="2:13" x14ac:dyDescent="0.3">
      <c r="B9" s="194"/>
      <c r="C9" s="197" t="s">
        <v>428</v>
      </c>
      <c r="D9" s="8"/>
      <c r="E9" s="19"/>
      <c r="F9" s="19"/>
      <c r="G9" s="198"/>
      <c r="H9" s="198"/>
      <c r="I9" s="194"/>
    </row>
    <row r="10" spans="2:13" x14ac:dyDescent="0.3">
      <c r="B10" s="194"/>
      <c r="C10" s="199" t="s">
        <v>429</v>
      </c>
      <c r="D10" s="8"/>
      <c r="E10" s="19"/>
      <c r="F10" s="19"/>
      <c r="G10" s="200"/>
      <c r="H10" s="200"/>
      <c r="I10" s="194"/>
    </row>
    <row r="11" spans="2:13" x14ac:dyDescent="0.3">
      <c r="B11" s="194"/>
      <c r="C11" s="201" t="s">
        <v>430</v>
      </c>
      <c r="D11" s="8"/>
      <c r="E11" s="19" t="s">
        <v>86</v>
      </c>
      <c r="F11" s="19"/>
      <c r="G11" s="202"/>
      <c r="H11" s="202"/>
      <c r="I11" s="194"/>
    </row>
    <row r="12" spans="2:13" x14ac:dyDescent="0.3">
      <c r="B12" s="194"/>
      <c r="C12" s="201" t="s">
        <v>431</v>
      </c>
      <c r="D12" s="8"/>
      <c r="E12" s="19" t="s">
        <v>86</v>
      </c>
      <c r="F12" s="19"/>
      <c r="G12" s="202"/>
      <c r="H12" s="202"/>
      <c r="I12" s="194"/>
    </row>
    <row r="13" spans="2:13" ht="41.4" x14ac:dyDescent="0.3">
      <c r="B13" s="194"/>
      <c r="C13" s="201" t="s">
        <v>432</v>
      </c>
      <c r="D13" s="8"/>
      <c r="E13" s="19" t="s">
        <v>86</v>
      </c>
      <c r="F13" s="19"/>
      <c r="G13" s="202"/>
      <c r="H13" s="202"/>
      <c r="I13" s="194"/>
    </row>
    <row r="14" spans="2:13" x14ac:dyDescent="0.3">
      <c r="B14" s="194"/>
      <c r="C14" s="201" t="s">
        <v>433</v>
      </c>
      <c r="D14" s="8"/>
      <c r="E14" s="19" t="s">
        <v>86</v>
      </c>
      <c r="F14" s="19"/>
      <c r="G14" s="202"/>
      <c r="H14" s="202"/>
      <c r="I14" s="194"/>
    </row>
    <row r="15" spans="2:13" ht="27.6" x14ac:dyDescent="0.3">
      <c r="B15" s="194"/>
      <c r="C15" s="201" t="s">
        <v>434</v>
      </c>
      <c r="D15" s="8"/>
      <c r="E15" s="19" t="s">
        <v>86</v>
      </c>
      <c r="F15" s="19"/>
      <c r="G15" s="202"/>
      <c r="H15" s="202"/>
      <c r="I15" s="194"/>
      <c r="M15" s="268"/>
    </row>
    <row r="16" spans="2:13" x14ac:dyDescent="0.3">
      <c r="B16" s="194"/>
      <c r="C16" s="201" t="s">
        <v>435</v>
      </c>
      <c r="D16" s="8"/>
      <c r="E16" s="19" t="s">
        <v>86</v>
      </c>
      <c r="F16" s="19"/>
      <c r="G16" s="202"/>
      <c r="H16" s="202"/>
      <c r="I16" s="194"/>
    </row>
    <row r="17" spans="2:9" x14ac:dyDescent="0.3">
      <c r="B17" s="194"/>
      <c r="C17" s="203" t="s">
        <v>5</v>
      </c>
      <c r="D17" s="8"/>
      <c r="E17" s="19"/>
      <c r="F17" s="19"/>
      <c r="G17" s="269">
        <f>SUM(G11:G16)</f>
        <v>0</v>
      </c>
      <c r="H17" s="269">
        <f>SUM(H11:H16)</f>
        <v>0</v>
      </c>
      <c r="I17" s="194"/>
    </row>
    <row r="18" spans="2:9" x14ac:dyDescent="0.3">
      <c r="B18" s="194"/>
      <c r="C18" s="199" t="s">
        <v>436</v>
      </c>
      <c r="D18" s="8"/>
      <c r="E18" s="19"/>
      <c r="F18" s="19"/>
      <c r="G18" s="204"/>
      <c r="H18" s="204"/>
      <c r="I18" s="194"/>
    </row>
    <row r="19" spans="2:9" x14ac:dyDescent="0.3">
      <c r="B19" s="194"/>
      <c r="C19" s="201" t="s">
        <v>437</v>
      </c>
      <c r="D19" s="8"/>
      <c r="E19" s="19" t="s">
        <v>86</v>
      </c>
      <c r="F19" s="19"/>
      <c r="G19" s="205"/>
      <c r="H19" s="205"/>
      <c r="I19" s="194"/>
    </row>
    <row r="20" spans="2:9" x14ac:dyDescent="0.3">
      <c r="B20" s="194"/>
      <c r="C20" s="201" t="s">
        <v>438</v>
      </c>
      <c r="D20" s="8"/>
      <c r="E20" s="19" t="s">
        <v>86</v>
      </c>
      <c r="F20" s="19"/>
      <c r="G20" s="205"/>
      <c r="H20" s="205"/>
      <c r="I20" s="194"/>
    </row>
    <row r="21" spans="2:9" x14ac:dyDescent="0.3">
      <c r="B21" s="194"/>
      <c r="C21" s="201" t="s">
        <v>439</v>
      </c>
      <c r="D21" s="8"/>
      <c r="E21" s="19" t="s">
        <v>86</v>
      </c>
      <c r="F21" s="19"/>
      <c r="G21" s="205"/>
      <c r="H21" s="205"/>
      <c r="I21" s="194"/>
    </row>
    <row r="22" spans="2:9" x14ac:dyDescent="0.3">
      <c r="B22" s="194"/>
      <c r="C22" s="201" t="s">
        <v>440</v>
      </c>
      <c r="D22" s="8"/>
      <c r="E22" s="19" t="s">
        <v>86</v>
      </c>
      <c r="F22" s="19"/>
      <c r="G22" s="205"/>
      <c r="H22" s="205"/>
      <c r="I22" s="194"/>
    </row>
    <row r="23" spans="2:9" x14ac:dyDescent="0.3">
      <c r="B23" s="194"/>
      <c r="C23" s="201" t="s">
        <v>441</v>
      </c>
      <c r="D23" s="8"/>
      <c r="E23" s="19" t="s">
        <v>86</v>
      </c>
      <c r="F23" s="19"/>
      <c r="G23" s="205"/>
      <c r="H23" s="205"/>
      <c r="I23" s="194"/>
    </row>
    <row r="24" spans="2:9" x14ac:dyDescent="0.3">
      <c r="B24" s="194"/>
      <c r="C24" s="201" t="s">
        <v>442</v>
      </c>
      <c r="D24" s="8"/>
      <c r="E24" s="19" t="s">
        <v>86</v>
      </c>
      <c r="F24" s="19"/>
      <c r="G24" s="205"/>
      <c r="H24" s="205"/>
      <c r="I24" s="194"/>
    </row>
    <row r="25" spans="2:9" ht="27.6" x14ac:dyDescent="0.3">
      <c r="B25" s="194"/>
      <c r="C25" s="201" t="s">
        <v>443</v>
      </c>
      <c r="D25" s="8"/>
      <c r="E25" s="19" t="s">
        <v>86</v>
      </c>
      <c r="F25" s="19"/>
      <c r="G25" s="205"/>
      <c r="H25" s="205"/>
      <c r="I25" s="194"/>
    </row>
    <row r="26" spans="2:9" x14ac:dyDescent="0.3">
      <c r="B26" s="194"/>
      <c r="C26" s="201" t="s">
        <v>444</v>
      </c>
      <c r="D26" s="8"/>
      <c r="E26" s="19" t="s">
        <v>86</v>
      </c>
      <c r="F26" s="19"/>
      <c r="G26" s="205"/>
      <c r="H26" s="205"/>
      <c r="I26" s="194"/>
    </row>
    <row r="27" spans="2:9" x14ac:dyDescent="0.3">
      <c r="B27" s="194"/>
      <c r="C27" s="201" t="s">
        <v>445</v>
      </c>
      <c r="D27" s="8"/>
      <c r="E27" s="19" t="s">
        <v>86</v>
      </c>
      <c r="F27" s="19"/>
      <c r="G27" s="205"/>
      <c r="H27" s="205"/>
      <c r="I27" s="194"/>
    </row>
    <row r="28" spans="2:9" x14ac:dyDescent="0.3">
      <c r="B28" s="194"/>
      <c r="C28" s="203" t="s">
        <v>5</v>
      </c>
      <c r="D28" s="8"/>
      <c r="E28" s="19"/>
      <c r="F28" s="19"/>
      <c r="G28" s="269">
        <f>SUM(G19:G27)</f>
        <v>0</v>
      </c>
      <c r="H28" s="269">
        <f>SUM(H19:H27)</f>
        <v>0</v>
      </c>
      <c r="I28" s="194"/>
    </row>
    <row r="29" spans="2:9" x14ac:dyDescent="0.3">
      <c r="B29" s="194"/>
      <c r="C29" s="206" t="s">
        <v>446</v>
      </c>
      <c r="D29" s="8"/>
      <c r="E29" s="19"/>
      <c r="F29" s="19"/>
      <c r="G29" s="204"/>
      <c r="H29" s="204"/>
      <c r="I29" s="194"/>
    </row>
    <row r="30" spans="2:9" x14ac:dyDescent="0.3">
      <c r="B30" s="194"/>
      <c r="C30" s="201" t="s">
        <v>447</v>
      </c>
      <c r="D30" s="8"/>
      <c r="E30" s="19" t="s">
        <v>86</v>
      </c>
      <c r="F30" s="19"/>
      <c r="G30" s="205"/>
      <c r="H30" s="205"/>
      <c r="I30" s="194"/>
    </row>
    <row r="31" spans="2:9" x14ac:dyDescent="0.3">
      <c r="B31" s="194"/>
      <c r="C31" s="201" t="s">
        <v>448</v>
      </c>
      <c r="D31" s="8"/>
      <c r="E31" s="19" t="s">
        <v>86</v>
      </c>
      <c r="F31" s="19"/>
      <c r="G31" s="205"/>
      <c r="H31" s="205"/>
      <c r="I31" s="194"/>
    </row>
    <row r="32" spans="2:9" ht="27.6" x14ac:dyDescent="0.3">
      <c r="B32" s="194"/>
      <c r="C32" s="201" t="s">
        <v>449</v>
      </c>
      <c r="D32" s="8"/>
      <c r="E32" s="19" t="s">
        <v>86</v>
      </c>
      <c r="F32" s="19"/>
      <c r="G32" s="205"/>
      <c r="H32" s="205"/>
      <c r="I32" s="194"/>
    </row>
    <row r="33" spans="2:9" ht="27.6" x14ac:dyDescent="0.3">
      <c r="B33" s="194"/>
      <c r="C33" s="201" t="s">
        <v>450</v>
      </c>
      <c r="D33" s="8"/>
      <c r="E33" s="19" t="s">
        <v>86</v>
      </c>
      <c r="F33" s="19"/>
      <c r="G33" s="205"/>
      <c r="H33" s="205"/>
      <c r="I33" s="194"/>
    </row>
    <row r="34" spans="2:9" x14ac:dyDescent="0.3">
      <c r="B34" s="194"/>
      <c r="C34" s="201" t="s">
        <v>451</v>
      </c>
      <c r="D34" s="8"/>
      <c r="E34" s="19" t="s">
        <v>86</v>
      </c>
      <c r="F34" s="19"/>
      <c r="G34" s="205"/>
      <c r="H34" s="205"/>
      <c r="I34" s="194"/>
    </row>
    <row r="35" spans="2:9" x14ac:dyDescent="0.3">
      <c r="B35" s="194"/>
      <c r="C35" s="201" t="s">
        <v>452</v>
      </c>
      <c r="D35" s="8"/>
      <c r="E35" s="19" t="s">
        <v>86</v>
      </c>
      <c r="F35" s="19"/>
      <c r="G35" s="202"/>
      <c r="H35" s="202"/>
      <c r="I35" s="194"/>
    </row>
    <row r="36" spans="2:9" x14ac:dyDescent="0.3">
      <c r="B36" s="194"/>
      <c r="C36" s="203" t="s">
        <v>5</v>
      </c>
      <c r="D36" s="8"/>
      <c r="E36" s="19"/>
      <c r="F36" s="19"/>
      <c r="G36" s="270">
        <f>SUM(G30:G35)</f>
        <v>0</v>
      </c>
      <c r="H36" s="270">
        <f>SUM(H30:H35)</f>
        <v>0</v>
      </c>
      <c r="I36" s="194"/>
    </row>
    <row r="37" spans="2:9" ht="15.6" x14ac:dyDescent="0.3">
      <c r="B37" s="194"/>
      <c r="C37" s="207" t="s">
        <v>453</v>
      </c>
      <c r="D37" s="8"/>
      <c r="E37" s="19"/>
      <c r="F37" s="19"/>
      <c r="G37" s="271">
        <f>G17+G28+G36</f>
        <v>0</v>
      </c>
      <c r="H37" s="271">
        <f>H17+H28+H36</f>
        <v>0</v>
      </c>
      <c r="I37" s="194"/>
    </row>
    <row r="38" spans="2:9" x14ac:dyDescent="0.3">
      <c r="B38" s="194"/>
      <c r="C38" s="208" t="s">
        <v>454</v>
      </c>
      <c r="D38" s="8"/>
      <c r="E38" s="19"/>
      <c r="F38" s="19"/>
      <c r="G38" s="200"/>
      <c r="H38" s="200"/>
      <c r="I38" s="194"/>
    </row>
    <row r="39" spans="2:9" x14ac:dyDescent="0.3">
      <c r="B39" s="194"/>
      <c r="C39" s="206" t="s">
        <v>455</v>
      </c>
      <c r="D39" s="8"/>
      <c r="E39" s="19"/>
      <c r="F39" s="19"/>
      <c r="G39" s="209"/>
      <c r="H39" s="209"/>
      <c r="I39" s="194"/>
    </row>
    <row r="40" spans="2:9" x14ac:dyDescent="0.3">
      <c r="B40" s="194"/>
      <c r="C40" s="201" t="s">
        <v>456</v>
      </c>
      <c r="D40" s="8"/>
      <c r="E40" s="19" t="s">
        <v>86</v>
      </c>
      <c r="F40" s="19"/>
      <c r="G40" s="202"/>
      <c r="H40" s="202"/>
      <c r="I40" s="194"/>
    </row>
    <row r="41" spans="2:9" x14ac:dyDescent="0.3">
      <c r="B41" s="194"/>
      <c r="C41" s="201" t="s">
        <v>457</v>
      </c>
      <c r="D41" s="8"/>
      <c r="E41" s="19" t="s">
        <v>86</v>
      </c>
      <c r="F41" s="19"/>
      <c r="G41" s="202"/>
      <c r="H41" s="202"/>
      <c r="I41" s="194"/>
    </row>
    <row r="42" spans="2:9" x14ac:dyDescent="0.3">
      <c r="B42" s="194"/>
      <c r="C42" s="201" t="s">
        <v>458</v>
      </c>
      <c r="D42" s="8"/>
      <c r="E42" s="19" t="s">
        <v>86</v>
      </c>
      <c r="F42" s="19"/>
      <c r="G42" s="202"/>
      <c r="H42" s="202"/>
      <c r="I42" s="194"/>
    </row>
    <row r="43" spans="2:9" x14ac:dyDescent="0.3">
      <c r="B43" s="194"/>
      <c r="C43" s="201" t="s">
        <v>459</v>
      </c>
      <c r="D43" s="8"/>
      <c r="E43" s="19" t="s">
        <v>86</v>
      </c>
      <c r="F43" s="19"/>
      <c r="G43" s="202"/>
      <c r="H43" s="202"/>
      <c r="I43" s="194"/>
    </row>
    <row r="44" spans="2:9" x14ac:dyDescent="0.3">
      <c r="B44" s="194"/>
      <c r="C44" s="203" t="s">
        <v>5</v>
      </c>
      <c r="D44" s="8"/>
      <c r="E44" s="19"/>
      <c r="F44" s="19"/>
      <c r="G44" s="272">
        <f>SUM(G40:G43)</f>
        <v>0</v>
      </c>
      <c r="H44" s="272">
        <f>SUM(H40:H43)</f>
        <v>0</v>
      </c>
      <c r="I44" s="194"/>
    </row>
    <row r="45" spans="2:9" x14ac:dyDescent="0.3">
      <c r="B45" s="194"/>
      <c r="C45" s="206" t="s">
        <v>460</v>
      </c>
      <c r="D45" s="8"/>
      <c r="E45" s="19"/>
      <c r="F45" s="19"/>
      <c r="G45" s="209"/>
      <c r="H45" s="209"/>
      <c r="I45" s="194"/>
    </row>
    <row r="46" spans="2:9" x14ac:dyDescent="0.3">
      <c r="B46" s="194"/>
      <c r="C46" s="201" t="s">
        <v>461</v>
      </c>
      <c r="D46" s="8"/>
      <c r="E46" s="19" t="s">
        <v>86</v>
      </c>
      <c r="F46" s="19"/>
      <c r="G46" s="202"/>
      <c r="H46" s="202"/>
      <c r="I46" s="194"/>
    </row>
    <row r="47" spans="2:9" x14ac:dyDescent="0.3">
      <c r="B47" s="194"/>
      <c r="C47" s="201" t="s">
        <v>462</v>
      </c>
      <c r="D47" s="8"/>
      <c r="E47" s="19" t="s">
        <v>86</v>
      </c>
      <c r="F47" s="19"/>
      <c r="G47" s="202"/>
      <c r="H47" s="202"/>
      <c r="I47" s="194"/>
    </row>
    <row r="48" spans="2:9" ht="27.6" x14ac:dyDescent="0.3">
      <c r="B48" s="194"/>
      <c r="C48" s="201" t="s">
        <v>463</v>
      </c>
      <c r="D48" s="8"/>
      <c r="E48" s="19" t="s">
        <v>86</v>
      </c>
      <c r="F48" s="19"/>
      <c r="G48" s="202"/>
      <c r="H48" s="202"/>
      <c r="I48" s="194"/>
    </row>
    <row r="49" spans="2:11" x14ac:dyDescent="0.3">
      <c r="B49" s="194"/>
      <c r="C49" s="201" t="s">
        <v>464</v>
      </c>
      <c r="D49" s="8"/>
      <c r="E49" s="19" t="s">
        <v>86</v>
      </c>
      <c r="F49" s="19"/>
      <c r="G49" s="202"/>
      <c r="H49" s="202"/>
      <c r="I49" s="194"/>
    </row>
    <row r="50" spans="2:11" x14ac:dyDescent="0.3">
      <c r="B50" s="194"/>
      <c r="C50" s="201" t="s">
        <v>465</v>
      </c>
      <c r="D50" s="8"/>
      <c r="E50" s="19" t="s">
        <v>86</v>
      </c>
      <c r="F50" s="19"/>
      <c r="G50" s="202"/>
      <c r="H50" s="202"/>
      <c r="I50" s="194"/>
    </row>
    <row r="51" spans="2:11" x14ac:dyDescent="0.3">
      <c r="B51" s="194"/>
      <c r="C51" s="203" t="s">
        <v>5</v>
      </c>
      <c r="D51" s="8"/>
      <c r="E51" s="19"/>
      <c r="F51" s="19"/>
      <c r="G51" s="272">
        <f>SUM(G46:G50)</f>
        <v>0</v>
      </c>
      <c r="H51" s="272">
        <f>SUM(H46:H50)</f>
        <v>0</v>
      </c>
      <c r="I51" s="194"/>
    </row>
    <row r="52" spans="2:11" x14ac:dyDescent="0.3">
      <c r="B52" s="194"/>
      <c r="C52" s="206" t="s">
        <v>466</v>
      </c>
      <c r="D52" s="8"/>
      <c r="E52" s="19" t="s">
        <v>86</v>
      </c>
      <c r="F52" s="19"/>
      <c r="G52" s="209"/>
      <c r="H52" s="209"/>
      <c r="I52" s="194"/>
    </row>
    <row r="53" spans="2:11" x14ac:dyDescent="0.3">
      <c r="B53" s="194"/>
      <c r="C53" s="201" t="s">
        <v>467</v>
      </c>
      <c r="D53" s="8"/>
      <c r="E53" s="19" t="s">
        <v>86</v>
      </c>
      <c r="F53" s="19"/>
      <c r="G53" s="202"/>
      <c r="H53" s="202"/>
      <c r="I53" s="194"/>
    </row>
    <row r="54" spans="2:11" x14ac:dyDescent="0.3">
      <c r="B54" s="194"/>
      <c r="C54" s="210" t="s">
        <v>468</v>
      </c>
      <c r="D54" s="8"/>
      <c r="E54" s="19" t="s">
        <v>86</v>
      </c>
      <c r="F54" s="19"/>
      <c r="G54" s="202"/>
      <c r="H54" s="202"/>
      <c r="I54" s="194"/>
    </row>
    <row r="55" spans="2:11" x14ac:dyDescent="0.3">
      <c r="B55" s="194"/>
      <c r="C55" s="203" t="s">
        <v>5</v>
      </c>
      <c r="D55" s="8"/>
      <c r="E55" s="19"/>
      <c r="F55" s="19"/>
      <c r="G55" s="270">
        <f>SUM(G53:G54)</f>
        <v>0</v>
      </c>
      <c r="H55" s="270">
        <f>SUM(H53:H54)</f>
        <v>0</v>
      </c>
      <c r="I55" s="194"/>
    </row>
    <row r="56" spans="2:11" x14ac:dyDescent="0.3">
      <c r="B56" s="194"/>
      <c r="C56" s="206" t="s">
        <v>469</v>
      </c>
      <c r="D56" s="8"/>
      <c r="E56" s="19"/>
      <c r="F56" s="19"/>
      <c r="G56" s="202"/>
      <c r="H56" s="202"/>
      <c r="I56" s="194"/>
    </row>
    <row r="57" spans="2:11" ht="15.6" x14ac:dyDescent="0.3">
      <c r="B57" s="194"/>
      <c r="C57" s="211" t="s">
        <v>470</v>
      </c>
      <c r="D57" s="8"/>
      <c r="E57" s="19"/>
      <c r="F57" s="19"/>
      <c r="G57" s="271">
        <f>G56+G55+G51+G44</f>
        <v>0</v>
      </c>
      <c r="H57" s="271">
        <f>H56+H55+H51+H44</f>
        <v>0</v>
      </c>
      <c r="I57" s="194"/>
    </row>
    <row r="58" spans="2:11" ht="15" customHeight="1" x14ac:dyDescent="0.3">
      <c r="B58" s="194"/>
      <c r="C58" s="208" t="s">
        <v>471</v>
      </c>
      <c r="D58" s="8"/>
      <c r="E58" s="19"/>
      <c r="F58" s="19"/>
      <c r="G58" s="272">
        <f>SUM(G59:G60)</f>
        <v>0</v>
      </c>
      <c r="H58" s="272">
        <f>SUM(H59:H60)</f>
        <v>0</v>
      </c>
      <c r="I58" s="194"/>
    </row>
    <row r="59" spans="2:11" ht="15" customHeight="1" x14ac:dyDescent="0.3">
      <c r="B59" s="194"/>
      <c r="C59" s="201" t="s">
        <v>472</v>
      </c>
      <c r="D59" s="8"/>
      <c r="E59" s="19" t="s">
        <v>86</v>
      </c>
      <c r="F59" s="19"/>
      <c r="G59" s="202"/>
      <c r="H59" s="202"/>
      <c r="I59" s="194"/>
      <c r="K59" s="222"/>
    </row>
    <row r="60" spans="2:11" x14ac:dyDescent="0.3">
      <c r="B60" s="194"/>
      <c r="C60" s="201" t="s">
        <v>473</v>
      </c>
      <c r="D60" s="8"/>
      <c r="E60" s="19" t="s">
        <v>86</v>
      </c>
      <c r="F60" s="19"/>
      <c r="G60" s="202"/>
      <c r="H60" s="202"/>
      <c r="I60" s="194"/>
      <c r="K60" s="222"/>
    </row>
    <row r="61" spans="2:11" ht="27.6" x14ac:dyDescent="0.3">
      <c r="B61" s="194"/>
      <c r="C61" s="208" t="s">
        <v>474</v>
      </c>
      <c r="D61" s="8"/>
      <c r="E61" s="19"/>
      <c r="F61" s="19"/>
      <c r="G61" s="209"/>
      <c r="H61" s="209"/>
      <c r="I61" s="194"/>
    </row>
    <row r="62" spans="2:11" ht="41.4" x14ac:dyDescent="0.3">
      <c r="B62" s="194"/>
      <c r="C62" s="201" t="s">
        <v>475</v>
      </c>
      <c r="D62" s="8"/>
      <c r="E62" s="19" t="s">
        <v>86</v>
      </c>
      <c r="F62" s="19"/>
      <c r="G62" s="202"/>
      <c r="H62" s="202"/>
      <c r="I62" s="194"/>
    </row>
    <row r="63" spans="2:11" x14ac:dyDescent="0.3">
      <c r="B63" s="194"/>
      <c r="C63" s="201" t="s">
        <v>476</v>
      </c>
      <c r="D63" s="8"/>
      <c r="E63" s="19" t="s">
        <v>86</v>
      </c>
      <c r="F63" s="19"/>
      <c r="G63" s="202"/>
      <c r="H63" s="202"/>
      <c r="I63" s="194"/>
    </row>
    <row r="64" spans="2:11" x14ac:dyDescent="0.3">
      <c r="B64" s="194"/>
      <c r="C64" s="201" t="s">
        <v>477</v>
      </c>
      <c r="D64" s="8"/>
      <c r="E64" s="19" t="s">
        <v>86</v>
      </c>
      <c r="F64" s="19"/>
      <c r="G64" s="202"/>
      <c r="H64" s="202"/>
      <c r="I64" s="194"/>
    </row>
    <row r="65" spans="2:11" x14ac:dyDescent="0.3">
      <c r="B65" s="194"/>
      <c r="C65" s="201" t="s">
        <v>478</v>
      </c>
      <c r="D65" s="8"/>
      <c r="E65" s="19" t="s">
        <v>86</v>
      </c>
      <c r="F65" s="19"/>
      <c r="G65" s="202"/>
      <c r="H65" s="202"/>
      <c r="I65" s="194"/>
    </row>
    <row r="66" spans="2:11" x14ac:dyDescent="0.3">
      <c r="B66" s="194"/>
      <c r="C66" s="201" t="s">
        <v>479</v>
      </c>
      <c r="D66" s="8"/>
      <c r="E66" s="19" t="s">
        <v>86</v>
      </c>
      <c r="F66" s="19"/>
      <c r="G66" s="202"/>
      <c r="H66" s="202"/>
      <c r="I66" s="194"/>
    </row>
    <row r="67" spans="2:11" x14ac:dyDescent="0.3">
      <c r="B67" s="194"/>
      <c r="C67" s="201" t="s">
        <v>480</v>
      </c>
      <c r="D67" s="8"/>
      <c r="E67" s="19" t="s">
        <v>86</v>
      </c>
      <c r="F67" s="19"/>
      <c r="G67" s="202"/>
      <c r="H67" s="202"/>
      <c r="I67" s="194"/>
    </row>
    <row r="68" spans="2:11" ht="27.6" x14ac:dyDescent="0.3">
      <c r="B68" s="194"/>
      <c r="C68" s="201" t="s">
        <v>481</v>
      </c>
      <c r="D68" s="8"/>
      <c r="E68" s="19" t="s">
        <v>86</v>
      </c>
      <c r="F68" s="19"/>
      <c r="G68" s="202"/>
      <c r="H68" s="202"/>
      <c r="I68" s="194"/>
    </row>
    <row r="69" spans="2:11" ht="27.6" x14ac:dyDescent="0.3">
      <c r="B69" s="194"/>
      <c r="C69" s="201" t="s">
        <v>482</v>
      </c>
      <c r="D69" s="8"/>
      <c r="E69" s="19" t="s">
        <v>86</v>
      </c>
      <c r="F69" s="19"/>
      <c r="G69" s="202"/>
      <c r="H69" s="202"/>
      <c r="I69" s="194"/>
    </row>
    <row r="70" spans="2:11" x14ac:dyDescent="0.3">
      <c r="B70" s="194"/>
      <c r="C70" s="203" t="s">
        <v>5</v>
      </c>
      <c r="D70" s="8"/>
      <c r="E70" s="19"/>
      <c r="F70" s="19"/>
      <c r="G70" s="272">
        <f>SUM(G62:G69)</f>
        <v>0</v>
      </c>
      <c r="H70" s="272">
        <f>SUM(H62:H69)</f>
        <v>0</v>
      </c>
      <c r="I70" s="194"/>
    </row>
    <row r="71" spans="2:11" x14ac:dyDescent="0.3">
      <c r="B71" s="194"/>
      <c r="C71" s="208" t="s">
        <v>483</v>
      </c>
      <c r="D71" s="8"/>
      <c r="E71" s="19"/>
      <c r="F71" s="19"/>
      <c r="G71" s="273">
        <f>G57+G59-G70-G90-G93-G96</f>
        <v>0</v>
      </c>
      <c r="H71" s="273">
        <f>H57+H59-H70-H90-H93-H96</f>
        <v>0</v>
      </c>
      <c r="I71" s="194"/>
    </row>
    <row r="72" spans="2:11" x14ac:dyDescent="0.3">
      <c r="B72" s="194"/>
      <c r="C72" s="39" t="s">
        <v>484</v>
      </c>
      <c r="D72" s="8"/>
      <c r="E72" s="19"/>
      <c r="F72" s="19"/>
      <c r="G72" s="273">
        <f>G37+G60+G71</f>
        <v>0</v>
      </c>
      <c r="H72" s="273">
        <f>H37+H60+H71</f>
        <v>0</v>
      </c>
      <c r="I72" s="194"/>
      <c r="K72" s="222"/>
    </row>
    <row r="73" spans="2:11" ht="27.6" x14ac:dyDescent="0.3">
      <c r="B73" s="194"/>
      <c r="C73" s="39" t="s">
        <v>485</v>
      </c>
      <c r="D73" s="8"/>
      <c r="E73" s="19"/>
      <c r="F73" s="19"/>
      <c r="G73" s="209"/>
      <c r="H73" s="209"/>
      <c r="I73" s="194"/>
      <c r="K73" s="222"/>
    </row>
    <row r="74" spans="2:11" ht="41.4" x14ac:dyDescent="0.3">
      <c r="B74" s="194"/>
      <c r="C74" s="201" t="s">
        <v>486</v>
      </c>
      <c r="D74" s="8"/>
      <c r="E74" s="19" t="s">
        <v>86</v>
      </c>
      <c r="F74" s="19"/>
      <c r="G74" s="202"/>
      <c r="H74" s="202"/>
      <c r="I74" s="194"/>
    </row>
    <row r="75" spans="2:11" x14ac:dyDescent="0.3">
      <c r="B75" s="194"/>
      <c r="C75" s="201" t="s">
        <v>476</v>
      </c>
      <c r="D75" s="8"/>
      <c r="E75" s="19" t="s">
        <v>86</v>
      </c>
      <c r="F75" s="19"/>
      <c r="G75" s="202"/>
      <c r="H75" s="202"/>
      <c r="I75" s="194"/>
    </row>
    <row r="76" spans="2:11" x14ac:dyDescent="0.3">
      <c r="B76" s="194"/>
      <c r="C76" s="201" t="s">
        <v>477</v>
      </c>
      <c r="D76" s="8"/>
      <c r="E76" s="19" t="s">
        <v>86</v>
      </c>
      <c r="F76" s="19"/>
      <c r="G76" s="202"/>
      <c r="H76" s="202"/>
      <c r="I76" s="194"/>
    </row>
    <row r="77" spans="2:11" x14ac:dyDescent="0.3">
      <c r="B77" s="194"/>
      <c r="C77" s="201" t="s">
        <v>478</v>
      </c>
      <c r="D77" s="8"/>
      <c r="E77" s="19" t="s">
        <v>86</v>
      </c>
      <c r="F77" s="19"/>
      <c r="G77" s="202"/>
      <c r="H77" s="202"/>
      <c r="I77" s="194"/>
    </row>
    <row r="78" spans="2:11" x14ac:dyDescent="0.3">
      <c r="B78" s="194"/>
      <c r="C78" s="201" t="s">
        <v>479</v>
      </c>
      <c r="D78" s="8"/>
      <c r="E78" s="19" t="s">
        <v>86</v>
      </c>
      <c r="F78" s="19"/>
      <c r="G78" s="202"/>
      <c r="H78" s="202"/>
      <c r="I78" s="194"/>
    </row>
    <row r="79" spans="2:11" x14ac:dyDescent="0.3">
      <c r="B79" s="194"/>
      <c r="C79" s="201" t="s">
        <v>480</v>
      </c>
      <c r="D79" s="8"/>
      <c r="E79" s="19" t="s">
        <v>86</v>
      </c>
      <c r="F79" s="19"/>
      <c r="G79" s="202"/>
      <c r="H79" s="202"/>
      <c r="I79" s="194"/>
    </row>
    <row r="80" spans="2:11" ht="27.6" x14ac:dyDescent="0.3">
      <c r="B80" s="194"/>
      <c r="C80" s="201" t="s">
        <v>481</v>
      </c>
      <c r="D80" s="8"/>
      <c r="E80" s="19" t="s">
        <v>86</v>
      </c>
      <c r="F80" s="19"/>
      <c r="G80" s="202"/>
      <c r="H80" s="202"/>
      <c r="I80" s="194"/>
    </row>
    <row r="81" spans="2:9" ht="27.6" x14ac:dyDescent="0.3">
      <c r="B81" s="194"/>
      <c r="C81" s="201" t="s">
        <v>487</v>
      </c>
      <c r="D81" s="8"/>
      <c r="E81" s="19" t="s">
        <v>86</v>
      </c>
      <c r="F81" s="19"/>
      <c r="G81" s="202"/>
      <c r="H81" s="202"/>
      <c r="I81" s="194"/>
    </row>
    <row r="82" spans="2:9" x14ac:dyDescent="0.3">
      <c r="B82" s="194"/>
      <c r="C82" s="203" t="s">
        <v>5</v>
      </c>
      <c r="D82" s="8"/>
      <c r="E82" s="19"/>
      <c r="F82" s="19"/>
      <c r="G82" s="273">
        <f>SUM(G74:G81)</f>
        <v>0</v>
      </c>
      <c r="H82" s="273">
        <f>SUM(H74:H81)</f>
        <v>0</v>
      </c>
      <c r="I82" s="194"/>
    </row>
    <row r="83" spans="2:9" x14ac:dyDescent="0.3">
      <c r="B83" s="194"/>
      <c r="C83" s="39" t="s">
        <v>488</v>
      </c>
      <c r="D83" s="8"/>
      <c r="E83" s="19"/>
      <c r="F83" s="19"/>
      <c r="G83" s="209"/>
      <c r="H83" s="209"/>
      <c r="I83" s="194"/>
    </row>
    <row r="84" spans="2:9" x14ac:dyDescent="0.3">
      <c r="B84" s="194"/>
      <c r="C84" s="201" t="s">
        <v>489</v>
      </c>
      <c r="D84" s="8"/>
      <c r="E84" s="19" t="s">
        <v>86</v>
      </c>
      <c r="F84" s="19"/>
      <c r="G84" s="202"/>
      <c r="H84" s="202"/>
      <c r="I84" s="194"/>
    </row>
    <row r="85" spans="2:9" x14ac:dyDescent="0.3">
      <c r="B85" s="194"/>
      <c r="C85" s="201" t="s">
        <v>490</v>
      </c>
      <c r="D85" s="8"/>
      <c r="E85" s="19" t="s">
        <v>86</v>
      </c>
      <c r="F85" s="19"/>
      <c r="G85" s="202"/>
      <c r="H85" s="202"/>
      <c r="I85" s="194"/>
    </row>
    <row r="86" spans="2:9" x14ac:dyDescent="0.3">
      <c r="B86" s="194"/>
      <c r="C86" s="201" t="s">
        <v>491</v>
      </c>
      <c r="D86" s="8"/>
      <c r="E86" s="19" t="s">
        <v>86</v>
      </c>
      <c r="F86" s="19"/>
      <c r="G86" s="202"/>
      <c r="H86" s="202"/>
      <c r="I86" s="194"/>
    </row>
    <row r="87" spans="2:9" x14ac:dyDescent="0.3">
      <c r="B87" s="194"/>
      <c r="C87" s="203" t="s">
        <v>5</v>
      </c>
      <c r="D87" s="8"/>
      <c r="E87" s="19"/>
      <c r="F87" s="19"/>
      <c r="G87" s="273">
        <f>SUM(G84:G86)</f>
        <v>0</v>
      </c>
      <c r="H87" s="273">
        <f>SUM(H84:H86)</f>
        <v>0</v>
      </c>
      <c r="I87" s="194"/>
    </row>
    <row r="88" spans="2:9" x14ac:dyDescent="0.3">
      <c r="B88" s="194"/>
      <c r="C88" s="39" t="s">
        <v>492</v>
      </c>
      <c r="D88" s="8"/>
      <c r="E88" s="19"/>
      <c r="F88" s="19"/>
      <c r="G88" s="209"/>
      <c r="H88" s="209"/>
      <c r="I88" s="194"/>
    </row>
    <row r="89" spans="2:9" x14ac:dyDescent="0.3">
      <c r="B89" s="194"/>
      <c r="C89" s="212" t="s">
        <v>493</v>
      </c>
      <c r="D89" s="8"/>
      <c r="E89" s="19"/>
      <c r="F89" s="19"/>
      <c r="G89" s="272">
        <f>SUM(G90:G91)</f>
        <v>0</v>
      </c>
      <c r="H89" s="272">
        <f>SUM(H90:H91)</f>
        <v>0</v>
      </c>
      <c r="I89" s="194"/>
    </row>
    <row r="90" spans="2:9" x14ac:dyDescent="0.3">
      <c r="B90" s="194"/>
      <c r="C90" s="212" t="s">
        <v>472</v>
      </c>
      <c r="D90" s="8"/>
      <c r="E90" s="19" t="s">
        <v>86</v>
      </c>
      <c r="F90" s="19"/>
      <c r="G90" s="202"/>
      <c r="H90" s="202"/>
      <c r="I90" s="194"/>
    </row>
    <row r="91" spans="2:9" x14ac:dyDescent="0.3">
      <c r="B91" s="194"/>
      <c r="C91" s="212" t="s">
        <v>473</v>
      </c>
      <c r="D91" s="8"/>
      <c r="E91" s="19" t="s">
        <v>86</v>
      </c>
      <c r="F91" s="19"/>
      <c r="G91" s="202"/>
      <c r="H91" s="202"/>
      <c r="I91" s="194"/>
    </row>
    <row r="92" spans="2:9" x14ac:dyDescent="0.3">
      <c r="B92" s="194"/>
      <c r="C92" s="201" t="s">
        <v>494</v>
      </c>
      <c r="D92" s="8"/>
      <c r="E92" s="19"/>
      <c r="F92" s="19"/>
      <c r="G92" s="272">
        <f>SUM(G93:G94)</f>
        <v>0</v>
      </c>
      <c r="H92" s="272">
        <f>SUM(H93:H94)</f>
        <v>0</v>
      </c>
      <c r="I92" s="194"/>
    </row>
    <row r="93" spans="2:9" x14ac:dyDescent="0.3">
      <c r="B93" s="194"/>
      <c r="C93" s="212" t="s">
        <v>472</v>
      </c>
      <c r="D93" s="8"/>
      <c r="E93" s="19" t="s">
        <v>86</v>
      </c>
      <c r="F93" s="19"/>
      <c r="G93" s="202"/>
      <c r="H93" s="202"/>
      <c r="I93" s="194"/>
    </row>
    <row r="94" spans="2:9" x14ac:dyDescent="0.3">
      <c r="B94" s="194"/>
      <c r="C94" s="212" t="s">
        <v>473</v>
      </c>
      <c r="D94" s="8"/>
      <c r="E94" s="19" t="s">
        <v>86</v>
      </c>
      <c r="F94" s="19"/>
      <c r="G94" s="202"/>
      <c r="H94" s="202"/>
      <c r="I94" s="194"/>
    </row>
    <row r="95" spans="2:9" x14ac:dyDescent="0.3">
      <c r="B95" s="194"/>
      <c r="C95" s="201" t="s">
        <v>495</v>
      </c>
      <c r="D95" s="8"/>
      <c r="E95" s="19"/>
      <c r="F95" s="19"/>
      <c r="G95" s="272">
        <f>SUM(G96:G97)</f>
        <v>0</v>
      </c>
      <c r="H95" s="272">
        <f>SUM(H96:H97)</f>
        <v>0</v>
      </c>
      <c r="I95" s="194"/>
    </row>
    <row r="96" spans="2:9" x14ac:dyDescent="0.3">
      <c r="B96" s="194"/>
      <c r="C96" s="212" t="s">
        <v>472</v>
      </c>
      <c r="D96" s="8"/>
      <c r="E96" s="19" t="s">
        <v>86</v>
      </c>
      <c r="F96" s="19"/>
      <c r="G96" s="202"/>
      <c r="H96" s="202"/>
      <c r="I96" s="194"/>
    </row>
    <row r="97" spans="2:9" x14ac:dyDescent="0.3">
      <c r="B97" s="194"/>
      <c r="C97" s="212" t="s">
        <v>473</v>
      </c>
      <c r="D97" s="8"/>
      <c r="E97" s="19" t="s">
        <v>86</v>
      </c>
      <c r="F97" s="19"/>
      <c r="G97" s="202"/>
      <c r="H97" s="202"/>
      <c r="I97" s="194"/>
    </row>
    <row r="98" spans="2:9" x14ac:dyDescent="0.3">
      <c r="B98" s="194"/>
      <c r="C98" s="210" t="s">
        <v>496</v>
      </c>
      <c r="D98" s="8"/>
      <c r="E98" s="19" t="s">
        <v>86</v>
      </c>
      <c r="F98" s="19"/>
      <c r="G98" s="202"/>
      <c r="H98" s="202"/>
      <c r="I98" s="194"/>
    </row>
    <row r="99" spans="2:9" x14ac:dyDescent="0.3">
      <c r="B99" s="194"/>
      <c r="C99" s="203" t="s">
        <v>5</v>
      </c>
      <c r="D99" s="17"/>
      <c r="E99" s="19"/>
      <c r="F99" s="19"/>
      <c r="G99" s="272">
        <f>G89+G92+G95+G98</f>
        <v>0</v>
      </c>
      <c r="H99" s="272">
        <f>H89+H92+H95+H98</f>
        <v>0</v>
      </c>
      <c r="I99" s="194"/>
    </row>
    <row r="100" spans="2:9" x14ac:dyDescent="0.3">
      <c r="B100" s="194"/>
      <c r="C100" s="39" t="s">
        <v>497</v>
      </c>
      <c r="D100" s="8"/>
      <c r="E100" s="19"/>
      <c r="F100" s="19"/>
      <c r="G100" s="209"/>
      <c r="H100" s="209"/>
      <c r="I100" s="194"/>
    </row>
    <row r="101" spans="2:9" x14ac:dyDescent="0.3">
      <c r="B101" s="194"/>
      <c r="C101" s="39" t="s">
        <v>498</v>
      </c>
      <c r="D101" s="8"/>
      <c r="E101" s="19"/>
      <c r="F101" s="19"/>
      <c r="G101" s="209"/>
      <c r="H101" s="209"/>
      <c r="I101" s="194"/>
    </row>
    <row r="102" spans="2:9" x14ac:dyDescent="0.3">
      <c r="B102" s="194"/>
      <c r="C102" s="212" t="s">
        <v>499</v>
      </c>
      <c r="D102" s="8"/>
      <c r="E102" s="19" t="s">
        <v>86</v>
      </c>
      <c r="F102" s="19"/>
      <c r="G102" s="202"/>
      <c r="H102" s="202"/>
      <c r="I102" s="194"/>
    </row>
    <row r="103" spans="2:9" x14ac:dyDescent="0.3">
      <c r="B103" s="194"/>
      <c r="C103" s="212" t="s">
        <v>500</v>
      </c>
      <c r="D103" s="8"/>
      <c r="E103" s="19" t="s">
        <v>86</v>
      </c>
      <c r="F103" s="19"/>
      <c r="G103" s="202"/>
      <c r="H103" s="202"/>
      <c r="I103" s="194"/>
    </row>
    <row r="104" spans="2:9" x14ac:dyDescent="0.3">
      <c r="B104" s="194"/>
      <c r="C104" s="212" t="s">
        <v>501</v>
      </c>
      <c r="D104" s="8"/>
      <c r="E104" s="19" t="s">
        <v>86</v>
      </c>
      <c r="F104" s="19"/>
      <c r="G104" s="202"/>
      <c r="H104" s="202"/>
      <c r="I104" s="194"/>
    </row>
    <row r="105" spans="2:9" ht="27.6" x14ac:dyDescent="0.3">
      <c r="B105" s="194"/>
      <c r="C105" s="212" t="s">
        <v>502</v>
      </c>
      <c r="D105" s="8"/>
      <c r="E105" s="19" t="s">
        <v>86</v>
      </c>
      <c r="F105" s="19"/>
      <c r="G105" s="202"/>
      <c r="H105" s="202"/>
      <c r="I105" s="194"/>
    </row>
    <row r="106" spans="2:9" x14ac:dyDescent="0.3">
      <c r="B106" s="194"/>
      <c r="C106" s="212" t="s">
        <v>503</v>
      </c>
      <c r="D106" s="8"/>
      <c r="E106" s="19" t="s">
        <v>86</v>
      </c>
      <c r="F106" s="19"/>
      <c r="G106" s="202"/>
      <c r="H106" s="202"/>
      <c r="I106" s="194"/>
    </row>
    <row r="107" spans="2:9" x14ac:dyDescent="0.3">
      <c r="B107" s="194"/>
      <c r="C107" s="203" t="s">
        <v>5</v>
      </c>
      <c r="D107" s="8"/>
      <c r="E107" s="19"/>
      <c r="F107" s="19"/>
      <c r="G107" s="273">
        <f>SUM(G102:G106)</f>
        <v>0</v>
      </c>
      <c r="H107" s="273">
        <f>SUM(H102:H106)</f>
        <v>0</v>
      </c>
      <c r="I107" s="194"/>
    </row>
    <row r="108" spans="2:9" x14ac:dyDescent="0.3">
      <c r="B108" s="194"/>
      <c r="C108" s="39" t="s">
        <v>504</v>
      </c>
      <c r="D108" s="8"/>
      <c r="E108" s="19" t="s">
        <v>86</v>
      </c>
      <c r="F108" s="19"/>
      <c r="G108" s="202"/>
      <c r="H108" s="202"/>
      <c r="I108" s="194"/>
    </row>
    <row r="109" spans="2:9" x14ac:dyDescent="0.3">
      <c r="B109" s="194"/>
      <c r="C109" s="39" t="s">
        <v>505</v>
      </c>
      <c r="D109" s="8"/>
      <c r="E109" s="19" t="s">
        <v>86</v>
      </c>
      <c r="F109" s="19"/>
      <c r="G109" s="202"/>
      <c r="H109" s="202"/>
      <c r="I109" s="194"/>
    </row>
    <row r="110" spans="2:9" x14ac:dyDescent="0.3">
      <c r="B110" s="194"/>
      <c r="C110" s="39" t="s">
        <v>506</v>
      </c>
      <c r="D110" s="8"/>
      <c r="E110" s="19" t="s">
        <v>86</v>
      </c>
      <c r="F110" s="19"/>
      <c r="G110" s="209"/>
      <c r="H110" s="209"/>
      <c r="I110" s="194"/>
    </row>
    <row r="111" spans="2:9" x14ac:dyDescent="0.3">
      <c r="B111" s="194"/>
      <c r="C111" s="201" t="s">
        <v>507</v>
      </c>
      <c r="D111" s="8"/>
      <c r="E111" s="19" t="s">
        <v>86</v>
      </c>
      <c r="F111" s="19"/>
      <c r="G111" s="202"/>
      <c r="H111" s="202"/>
      <c r="I111" s="194"/>
    </row>
    <row r="112" spans="2:9" x14ac:dyDescent="0.3">
      <c r="B112" s="194"/>
      <c r="C112" s="201" t="s">
        <v>508</v>
      </c>
      <c r="D112" s="8"/>
      <c r="E112" s="19" t="s">
        <v>86</v>
      </c>
      <c r="F112" s="19"/>
      <c r="G112" s="202"/>
      <c r="H112" s="202"/>
      <c r="I112" s="194"/>
    </row>
    <row r="113" spans="2:9" x14ac:dyDescent="0.3">
      <c r="B113" s="194"/>
      <c r="C113" s="201" t="s">
        <v>509</v>
      </c>
      <c r="D113" s="8"/>
      <c r="E113" s="19" t="s">
        <v>86</v>
      </c>
      <c r="F113" s="19"/>
      <c r="G113" s="202"/>
      <c r="H113" s="202"/>
      <c r="I113" s="194"/>
    </row>
    <row r="114" spans="2:9" x14ac:dyDescent="0.3">
      <c r="B114" s="194"/>
      <c r="C114" s="203" t="s">
        <v>5</v>
      </c>
      <c r="D114" s="8"/>
      <c r="E114" s="19"/>
      <c r="F114" s="19"/>
      <c r="G114" s="273">
        <f>SUM(G111:G113)</f>
        <v>0</v>
      </c>
      <c r="H114" s="273">
        <f>SUM(H111:H113)</f>
        <v>0</v>
      </c>
      <c r="I114" s="194"/>
    </row>
    <row r="115" spans="2:9" x14ac:dyDescent="0.3">
      <c r="B115" s="194"/>
      <c r="C115" s="201" t="s">
        <v>510</v>
      </c>
      <c r="D115" s="8"/>
      <c r="E115" s="19" t="s">
        <v>87</v>
      </c>
      <c r="F115" s="19"/>
      <c r="G115" s="202"/>
      <c r="H115" s="202"/>
      <c r="I115" s="194"/>
    </row>
    <row r="116" spans="2:9" ht="27.6" x14ac:dyDescent="0.3">
      <c r="B116" s="194"/>
      <c r="C116" s="201" t="s">
        <v>511</v>
      </c>
      <c r="D116" s="8"/>
      <c r="E116" s="19" t="s">
        <v>86</v>
      </c>
      <c r="F116" s="19"/>
      <c r="G116" s="202"/>
      <c r="H116" s="202"/>
      <c r="I116" s="194"/>
    </row>
    <row r="117" spans="2:9" x14ac:dyDescent="0.3">
      <c r="B117" s="194"/>
      <c r="C117" s="201" t="s">
        <v>512</v>
      </c>
      <c r="D117" s="8"/>
      <c r="E117" s="19" t="s">
        <v>87</v>
      </c>
      <c r="F117" s="19"/>
      <c r="G117" s="202"/>
      <c r="H117" s="202"/>
      <c r="I117" s="194"/>
    </row>
    <row r="118" spans="2:9" x14ac:dyDescent="0.3">
      <c r="B118" s="194"/>
      <c r="C118" s="39" t="s">
        <v>513</v>
      </c>
      <c r="D118" s="8"/>
      <c r="E118" s="19" t="s">
        <v>86</v>
      </c>
      <c r="F118" s="19"/>
      <c r="G118" s="202"/>
      <c r="H118" s="202"/>
      <c r="I118" s="194"/>
    </row>
    <row r="119" spans="2:9" x14ac:dyDescent="0.3">
      <c r="B119" s="194"/>
      <c r="C119" s="39" t="s">
        <v>514</v>
      </c>
      <c r="D119" s="8"/>
      <c r="E119" s="19" t="s">
        <v>87</v>
      </c>
      <c r="F119" s="19"/>
      <c r="G119" s="202"/>
      <c r="H119" s="202"/>
      <c r="I119" s="194"/>
    </row>
    <row r="120" spans="2:9" x14ac:dyDescent="0.3">
      <c r="B120" s="194"/>
      <c r="C120" s="39" t="s">
        <v>515</v>
      </c>
      <c r="D120" s="8"/>
      <c r="E120" s="19" t="s">
        <v>86</v>
      </c>
      <c r="F120" s="19"/>
      <c r="G120" s="202"/>
      <c r="H120" s="202"/>
      <c r="I120" s="194"/>
    </row>
    <row r="121" spans="2:9" x14ac:dyDescent="0.3">
      <c r="B121" s="194"/>
      <c r="C121" s="39" t="s">
        <v>516</v>
      </c>
      <c r="D121" s="8"/>
      <c r="E121" s="19" t="s">
        <v>87</v>
      </c>
      <c r="F121" s="19"/>
      <c r="G121" s="205"/>
      <c r="H121" s="205"/>
      <c r="I121" s="194"/>
    </row>
    <row r="122" spans="2:9" x14ac:dyDescent="0.3">
      <c r="B122" s="194"/>
      <c r="C122" s="201" t="s">
        <v>424</v>
      </c>
      <c r="D122" s="8"/>
      <c r="E122" s="19" t="s">
        <v>87</v>
      </c>
      <c r="F122" s="19"/>
      <c r="G122" s="205"/>
      <c r="H122" s="205"/>
      <c r="I122" s="194"/>
    </row>
    <row r="123" spans="2:9" ht="15.6" x14ac:dyDescent="0.3">
      <c r="B123" s="194"/>
      <c r="C123" s="207" t="s">
        <v>517</v>
      </c>
      <c r="D123" s="8"/>
      <c r="E123" s="19"/>
      <c r="F123" s="19"/>
      <c r="G123" s="271">
        <f>G107+G108+G109+G114+G115+G116+G117+G118+G119+G120+G121+G122</f>
        <v>0</v>
      </c>
      <c r="H123" s="271">
        <f>H107+H108+H109+H114+H115+H116+H117+H118+H119+H120+H121+H122</f>
        <v>0</v>
      </c>
      <c r="I123" s="194"/>
    </row>
    <row r="124" spans="2:9" x14ac:dyDescent="0.3">
      <c r="B124" s="194"/>
      <c r="C124" s="201" t="s">
        <v>518</v>
      </c>
      <c r="D124" s="8"/>
      <c r="E124" s="19" t="s">
        <v>86</v>
      </c>
      <c r="F124" s="19"/>
      <c r="G124" s="202"/>
      <c r="H124" s="202"/>
      <c r="I124" s="194"/>
    </row>
    <row r="125" spans="2:9" x14ac:dyDescent="0.3">
      <c r="B125" s="194"/>
      <c r="C125" s="201" t="s">
        <v>519</v>
      </c>
      <c r="D125" s="8"/>
      <c r="E125" s="19" t="s">
        <v>86</v>
      </c>
      <c r="F125" s="19"/>
      <c r="G125" s="202"/>
      <c r="H125" s="202"/>
      <c r="I125" s="194"/>
    </row>
    <row r="126" spans="2:9" ht="15.6" x14ac:dyDescent="0.3">
      <c r="B126" s="194"/>
      <c r="C126" s="207" t="s">
        <v>520</v>
      </c>
      <c r="D126" s="8"/>
      <c r="E126" s="19"/>
      <c r="F126" s="19"/>
      <c r="G126" s="271">
        <f>G123+G124+G125</f>
        <v>0</v>
      </c>
      <c r="H126" s="271">
        <f>H123+H124+H125</f>
        <v>0</v>
      </c>
      <c r="I126" s="194"/>
    </row>
    <row r="127" spans="2:9" x14ac:dyDescent="0.3">
      <c r="B127" s="194"/>
      <c r="C127" s="213"/>
      <c r="D127" s="8"/>
      <c r="E127" s="19"/>
      <c r="F127" s="19"/>
      <c r="G127" s="214"/>
      <c r="H127" s="214"/>
      <c r="I127" s="194"/>
    </row>
    <row r="128" spans="2:9" x14ac:dyDescent="0.3">
      <c r="B128" s="194"/>
      <c r="C128" s="215" t="s">
        <v>521</v>
      </c>
      <c r="D128" s="8"/>
      <c r="E128" s="19"/>
      <c r="F128" s="19"/>
      <c r="G128" s="274" t="str">
        <f>IFERROR(IF(ABS(G72-G82-G87-G91-G94-G97-G98-G126)&gt;1,"ERROR","OK"),"OK")</f>
        <v>OK</v>
      </c>
      <c r="H128" s="274" t="str">
        <f>IFERROR(IF(ABS(H72-H82-H87-H91-H94-H97-H98-H126)&gt;1,"ERROR","OK"),"OK")</f>
        <v>OK</v>
      </c>
      <c r="I128" s="194"/>
    </row>
    <row r="129" spans="2:9" x14ac:dyDescent="0.3">
      <c r="B129" s="194"/>
      <c r="C129" s="194"/>
      <c r="D129" s="194"/>
      <c r="E129" s="194"/>
      <c r="F129" s="194"/>
      <c r="G129" s="194"/>
      <c r="H129" s="194"/>
      <c r="I129" s="194"/>
    </row>
    <row r="131" spans="2:9" x14ac:dyDescent="0.3">
      <c r="B131" s="194"/>
      <c r="C131" s="194"/>
      <c r="D131" s="194"/>
      <c r="E131" s="194"/>
      <c r="F131" s="194"/>
      <c r="G131" s="194"/>
      <c r="H131" s="194"/>
      <c r="I131" s="194"/>
    </row>
    <row r="132" spans="2:9" x14ac:dyDescent="0.3">
      <c r="B132" s="194"/>
      <c r="C132" s="39" t="s">
        <v>524</v>
      </c>
      <c r="D132" s="8"/>
      <c r="E132" s="24"/>
      <c r="F132" s="24"/>
      <c r="G132" s="46" t="s">
        <v>225</v>
      </c>
      <c r="H132" s="46" t="s">
        <v>226</v>
      </c>
      <c r="I132" s="194"/>
    </row>
    <row r="133" spans="2:9" x14ac:dyDescent="0.3">
      <c r="B133" s="194"/>
      <c r="C133" s="18"/>
      <c r="D133" s="8"/>
      <c r="E133" s="19"/>
      <c r="F133" s="19"/>
      <c r="G133" s="8"/>
      <c r="H133" s="8"/>
      <c r="I133" s="194"/>
    </row>
    <row r="134" spans="2:9" x14ac:dyDescent="0.3">
      <c r="B134" s="194"/>
      <c r="C134" s="216" t="s">
        <v>525</v>
      </c>
      <c r="D134" s="8"/>
      <c r="E134" s="19"/>
      <c r="F134" s="19"/>
      <c r="G134" s="275">
        <f>G135+G136-G137+G138</f>
        <v>0</v>
      </c>
      <c r="H134" s="275">
        <f>H135+H136-H137+H138</f>
        <v>0</v>
      </c>
      <c r="I134" s="194"/>
    </row>
    <row r="135" spans="2:9" x14ac:dyDescent="0.3">
      <c r="B135" s="194"/>
      <c r="C135" s="201" t="s">
        <v>526</v>
      </c>
      <c r="D135" s="8"/>
      <c r="E135" s="19" t="s">
        <v>86</v>
      </c>
      <c r="F135" s="19"/>
      <c r="G135" s="202"/>
      <c r="H135" s="202"/>
      <c r="I135" s="194"/>
    </row>
    <row r="136" spans="2:9" x14ac:dyDescent="0.3">
      <c r="B136" s="194"/>
      <c r="C136" s="201" t="s">
        <v>527</v>
      </c>
      <c r="D136" s="8"/>
      <c r="E136" s="19" t="s">
        <v>86</v>
      </c>
      <c r="F136" s="19"/>
      <c r="G136" s="202"/>
      <c r="H136" s="202"/>
      <c r="I136" s="194"/>
    </row>
    <row r="137" spans="2:9" x14ac:dyDescent="0.3">
      <c r="B137" s="194"/>
      <c r="C137" s="201" t="s">
        <v>528</v>
      </c>
      <c r="D137" s="8"/>
      <c r="E137" s="19" t="s">
        <v>86</v>
      </c>
      <c r="F137" s="19"/>
      <c r="G137" s="202"/>
      <c r="H137" s="202"/>
      <c r="I137" s="194"/>
    </row>
    <row r="138" spans="2:9" x14ac:dyDescent="0.3">
      <c r="B138" s="194"/>
      <c r="C138" s="201" t="s">
        <v>529</v>
      </c>
      <c r="D138" s="8"/>
      <c r="E138" s="19" t="s">
        <v>86</v>
      </c>
      <c r="F138" s="19"/>
      <c r="G138" s="202"/>
      <c r="H138" s="202"/>
      <c r="I138" s="194"/>
    </row>
    <row r="139" spans="2:9" x14ac:dyDescent="0.3">
      <c r="B139" s="194"/>
      <c r="C139" s="199" t="s">
        <v>530</v>
      </c>
      <c r="D139" s="8"/>
      <c r="E139" s="19" t="s">
        <v>531</v>
      </c>
      <c r="F139" s="19"/>
      <c r="G139" s="202"/>
      <c r="H139" s="202"/>
      <c r="I139" s="194"/>
    </row>
    <row r="140" spans="2:9" x14ac:dyDescent="0.3">
      <c r="B140" s="194"/>
      <c r="C140" s="199" t="s">
        <v>532</v>
      </c>
      <c r="D140" s="8"/>
      <c r="E140" s="19" t="s">
        <v>86</v>
      </c>
      <c r="F140" s="19"/>
      <c r="G140" s="205"/>
      <c r="H140" s="205"/>
      <c r="I140" s="194"/>
    </row>
    <row r="141" spans="2:9" x14ac:dyDescent="0.3">
      <c r="B141" s="194"/>
      <c r="C141" s="199" t="s">
        <v>533</v>
      </c>
      <c r="D141" s="8"/>
      <c r="E141" s="19" t="s">
        <v>86</v>
      </c>
      <c r="F141" s="19"/>
      <c r="G141" s="205"/>
      <c r="H141" s="205"/>
      <c r="I141" s="194"/>
    </row>
    <row r="142" spans="2:9" x14ac:dyDescent="0.3">
      <c r="B142" s="194"/>
      <c r="C142" s="199" t="s">
        <v>534</v>
      </c>
      <c r="D142" s="8"/>
      <c r="E142" s="19" t="s">
        <v>86</v>
      </c>
      <c r="F142" s="19"/>
      <c r="G142" s="205"/>
      <c r="H142" s="205"/>
      <c r="I142" s="194"/>
    </row>
    <row r="143" spans="2:9" x14ac:dyDescent="0.3">
      <c r="B143" s="194"/>
      <c r="C143" s="199" t="s">
        <v>535</v>
      </c>
      <c r="D143" s="8"/>
      <c r="E143" s="19" t="s">
        <v>86</v>
      </c>
      <c r="F143" s="19"/>
      <c r="G143" s="205"/>
      <c r="H143" s="205"/>
      <c r="I143" s="194"/>
    </row>
    <row r="144" spans="2:9" x14ac:dyDescent="0.3">
      <c r="B144" s="194"/>
      <c r="C144" s="199" t="s">
        <v>536</v>
      </c>
      <c r="D144" s="8"/>
      <c r="E144" s="19" t="s">
        <v>86</v>
      </c>
      <c r="F144" s="19"/>
      <c r="G144" s="205"/>
      <c r="H144" s="205"/>
      <c r="I144" s="194"/>
    </row>
    <row r="145" spans="2:9" x14ac:dyDescent="0.3">
      <c r="B145" s="194"/>
      <c r="C145" s="39" t="s">
        <v>537</v>
      </c>
      <c r="D145" s="8"/>
      <c r="E145" s="19"/>
      <c r="F145" s="19"/>
      <c r="G145" s="265">
        <f>G134+G139+G140+G141+G142+G143+G144</f>
        <v>0</v>
      </c>
      <c r="H145" s="265">
        <f>H134+H139+H140+H141+H142+H143+H144</f>
        <v>0</v>
      </c>
      <c r="I145" s="194"/>
    </row>
    <row r="146" spans="2:9" x14ac:dyDescent="0.3">
      <c r="B146" s="194"/>
      <c r="C146" s="199" t="s">
        <v>538</v>
      </c>
      <c r="D146" s="8"/>
      <c r="E146" s="19" t="s">
        <v>86</v>
      </c>
      <c r="F146" s="19"/>
      <c r="G146" s="217"/>
      <c r="H146" s="217"/>
      <c r="I146" s="194"/>
    </row>
    <row r="147" spans="2:9" x14ac:dyDescent="0.3">
      <c r="B147" s="194"/>
      <c r="C147" s="199" t="s">
        <v>192</v>
      </c>
      <c r="D147" s="8"/>
      <c r="E147" s="19" t="s">
        <v>86</v>
      </c>
      <c r="F147" s="19"/>
      <c r="G147" s="205"/>
      <c r="H147" s="205"/>
      <c r="I147" s="194"/>
    </row>
    <row r="148" spans="2:9" x14ac:dyDescent="0.3">
      <c r="B148" s="194"/>
      <c r="C148" s="199" t="s">
        <v>539</v>
      </c>
      <c r="D148" s="8"/>
      <c r="E148" s="19" t="s">
        <v>86</v>
      </c>
      <c r="F148" s="19"/>
      <c r="G148" s="205"/>
      <c r="H148" s="205"/>
      <c r="I148" s="194"/>
    </row>
    <row r="149" spans="2:9" x14ac:dyDescent="0.3">
      <c r="B149" s="194"/>
      <c r="C149" s="199" t="s">
        <v>540</v>
      </c>
      <c r="D149" s="8"/>
      <c r="E149" s="19" t="s">
        <v>86</v>
      </c>
      <c r="F149" s="19"/>
      <c r="G149" s="205"/>
      <c r="H149" s="205"/>
      <c r="I149" s="194"/>
    </row>
    <row r="150" spans="2:9" x14ac:dyDescent="0.3">
      <c r="B150" s="194"/>
      <c r="C150" s="199" t="s">
        <v>195</v>
      </c>
      <c r="D150" s="8"/>
      <c r="E150" s="19" t="s">
        <v>86</v>
      </c>
      <c r="F150" s="19"/>
      <c r="G150" s="205"/>
      <c r="H150" s="205"/>
      <c r="I150" s="194"/>
    </row>
    <row r="151" spans="2:9" x14ac:dyDescent="0.3">
      <c r="B151" s="194"/>
      <c r="C151" s="199" t="s">
        <v>541</v>
      </c>
      <c r="D151" s="8"/>
      <c r="E151" s="19"/>
      <c r="F151" s="19"/>
      <c r="G151" s="269">
        <f>G152+G153</f>
        <v>0</v>
      </c>
      <c r="H151" s="269">
        <f>H152+H153</f>
        <v>0</v>
      </c>
      <c r="I151" s="194"/>
    </row>
    <row r="152" spans="2:9" x14ac:dyDescent="0.3">
      <c r="B152" s="194"/>
      <c r="C152" s="212" t="s">
        <v>542</v>
      </c>
      <c r="D152" s="8"/>
      <c r="E152" s="19" t="s">
        <v>86</v>
      </c>
      <c r="F152" s="19"/>
      <c r="G152" s="205"/>
      <c r="H152" s="205"/>
      <c r="I152" s="194"/>
    </row>
    <row r="153" spans="2:9" x14ac:dyDescent="0.3">
      <c r="B153" s="194"/>
      <c r="C153" s="212" t="s">
        <v>543</v>
      </c>
      <c r="D153" s="8"/>
      <c r="E153" s="19" t="s">
        <v>86</v>
      </c>
      <c r="F153" s="19"/>
      <c r="G153" s="205"/>
      <c r="H153" s="205"/>
      <c r="I153" s="194"/>
    </row>
    <row r="154" spans="2:9" ht="27.6" x14ac:dyDescent="0.3">
      <c r="B154" s="194"/>
      <c r="C154" s="199" t="s">
        <v>544</v>
      </c>
      <c r="D154" s="8"/>
      <c r="E154" s="19"/>
      <c r="F154" s="19"/>
      <c r="G154" s="269">
        <f>G155-G156</f>
        <v>0</v>
      </c>
      <c r="H154" s="269">
        <f>H155-H156</f>
        <v>0</v>
      </c>
      <c r="I154" s="194"/>
    </row>
    <row r="155" spans="2:9" x14ac:dyDescent="0.3">
      <c r="B155" s="194"/>
      <c r="C155" s="212" t="s">
        <v>545</v>
      </c>
      <c r="D155" s="8"/>
      <c r="E155" s="19" t="s">
        <v>86</v>
      </c>
      <c r="F155" s="19"/>
      <c r="G155" s="205"/>
      <c r="H155" s="205"/>
      <c r="I155" s="194"/>
    </row>
    <row r="156" spans="2:9" x14ac:dyDescent="0.3">
      <c r="B156" s="194"/>
      <c r="C156" s="212" t="s">
        <v>546</v>
      </c>
      <c r="D156" s="8"/>
      <c r="E156" s="19" t="s">
        <v>86</v>
      </c>
      <c r="F156" s="19"/>
      <c r="G156" s="205"/>
      <c r="H156" s="205"/>
      <c r="I156" s="194"/>
    </row>
    <row r="157" spans="2:9" x14ac:dyDescent="0.3">
      <c r="B157" s="194"/>
      <c r="C157" s="199" t="s">
        <v>547</v>
      </c>
      <c r="D157" s="8"/>
      <c r="E157" s="19"/>
      <c r="F157" s="19"/>
      <c r="G157" s="269">
        <f>G158-G159</f>
        <v>0</v>
      </c>
      <c r="H157" s="269">
        <f>H158-H159</f>
        <v>0</v>
      </c>
      <c r="I157" s="194"/>
    </row>
    <row r="158" spans="2:9" x14ac:dyDescent="0.3">
      <c r="B158" s="194"/>
      <c r="C158" s="212" t="s">
        <v>548</v>
      </c>
      <c r="D158" s="8"/>
      <c r="E158" s="19" t="s">
        <v>86</v>
      </c>
      <c r="F158" s="19"/>
      <c r="G158" s="205"/>
      <c r="H158" s="205"/>
      <c r="I158" s="194"/>
    </row>
    <row r="159" spans="2:9" x14ac:dyDescent="0.3">
      <c r="B159" s="194"/>
      <c r="C159" s="212" t="s">
        <v>549</v>
      </c>
      <c r="D159" s="8"/>
      <c r="E159" s="19" t="s">
        <v>86</v>
      </c>
      <c r="F159" s="19"/>
      <c r="G159" s="205"/>
      <c r="H159" s="205"/>
      <c r="I159" s="194"/>
    </row>
    <row r="160" spans="2:9" x14ac:dyDescent="0.3">
      <c r="B160" s="194"/>
      <c r="C160" s="199" t="s">
        <v>550</v>
      </c>
      <c r="D160" s="8"/>
      <c r="E160" s="19"/>
      <c r="F160" s="19"/>
      <c r="G160" s="269">
        <f>G161+G162+G163+G164+G165+G166</f>
        <v>0</v>
      </c>
      <c r="H160" s="269">
        <f>H161+H162+H163+H164+H165+H166</f>
        <v>0</v>
      </c>
      <c r="I160" s="194"/>
    </row>
    <row r="161" spans="2:9" x14ac:dyDescent="0.3">
      <c r="B161" s="194"/>
      <c r="C161" s="212" t="s">
        <v>551</v>
      </c>
      <c r="D161" s="8"/>
      <c r="E161" s="19" t="s">
        <v>86</v>
      </c>
      <c r="F161" s="19"/>
      <c r="G161" s="205"/>
      <c r="H161" s="205"/>
      <c r="I161" s="194"/>
    </row>
    <row r="162" spans="2:9" ht="41.4" x14ac:dyDescent="0.3">
      <c r="B162" s="194"/>
      <c r="C162" s="212" t="s">
        <v>552</v>
      </c>
      <c r="D162" s="8"/>
      <c r="E162" s="19" t="s">
        <v>86</v>
      </c>
      <c r="F162" s="19"/>
      <c r="G162" s="205"/>
      <c r="H162" s="205"/>
      <c r="I162" s="194"/>
    </row>
    <row r="163" spans="2:9" x14ac:dyDescent="0.3">
      <c r="B163" s="194"/>
      <c r="C163" s="212" t="s">
        <v>553</v>
      </c>
      <c r="D163" s="8"/>
      <c r="E163" s="19" t="s">
        <v>86</v>
      </c>
      <c r="F163" s="19"/>
      <c r="G163" s="205"/>
      <c r="H163" s="205"/>
      <c r="I163" s="194"/>
    </row>
    <row r="164" spans="2:9" x14ac:dyDescent="0.3">
      <c r="B164" s="194"/>
      <c r="C164" s="212" t="s">
        <v>554</v>
      </c>
      <c r="D164" s="8"/>
      <c r="E164" s="19" t="s">
        <v>86</v>
      </c>
      <c r="F164" s="19"/>
      <c r="G164" s="205"/>
      <c r="H164" s="205"/>
      <c r="I164" s="194"/>
    </row>
    <row r="165" spans="2:9" x14ac:dyDescent="0.3">
      <c r="B165" s="194"/>
      <c r="C165" s="212" t="s">
        <v>555</v>
      </c>
      <c r="D165" s="8"/>
      <c r="E165" s="19" t="s">
        <v>86</v>
      </c>
      <c r="F165" s="19"/>
      <c r="G165" s="205"/>
      <c r="H165" s="205"/>
      <c r="I165" s="194"/>
    </row>
    <row r="166" spans="2:9" x14ac:dyDescent="0.3">
      <c r="B166" s="194"/>
      <c r="C166" s="212" t="s">
        <v>556</v>
      </c>
      <c r="D166" s="8"/>
      <c r="E166" s="19" t="s">
        <v>86</v>
      </c>
      <c r="F166" s="19"/>
      <c r="G166" s="205"/>
      <c r="H166" s="205"/>
      <c r="I166" s="194"/>
    </row>
    <row r="167" spans="2:9" x14ac:dyDescent="0.3">
      <c r="B167" s="194"/>
      <c r="C167" s="212" t="s">
        <v>557</v>
      </c>
      <c r="D167" s="8"/>
      <c r="E167" s="19" t="s">
        <v>86</v>
      </c>
      <c r="F167" s="19"/>
      <c r="G167" s="269">
        <f>G168-G169</f>
        <v>0</v>
      </c>
      <c r="H167" s="269">
        <f>H168-H169</f>
        <v>0</v>
      </c>
      <c r="I167" s="194"/>
    </row>
    <row r="168" spans="2:9" x14ac:dyDescent="0.3">
      <c r="B168" s="194"/>
      <c r="C168" s="212" t="s">
        <v>558</v>
      </c>
      <c r="D168" s="8"/>
      <c r="E168" s="19" t="s">
        <v>86</v>
      </c>
      <c r="F168" s="19"/>
      <c r="G168" s="205"/>
      <c r="H168" s="205"/>
      <c r="I168" s="194"/>
    </row>
    <row r="169" spans="2:9" x14ac:dyDescent="0.3">
      <c r="B169" s="194"/>
      <c r="C169" s="212" t="s">
        <v>559</v>
      </c>
      <c r="D169" s="8"/>
      <c r="E169" s="19" t="s">
        <v>86</v>
      </c>
      <c r="F169" s="19"/>
      <c r="G169" s="205"/>
      <c r="H169" s="205"/>
      <c r="I169" s="194"/>
    </row>
    <row r="170" spans="2:9" x14ac:dyDescent="0.3">
      <c r="B170" s="194"/>
      <c r="C170" s="39" t="s">
        <v>202</v>
      </c>
      <c r="D170" s="8"/>
      <c r="E170" s="19"/>
      <c r="F170" s="19"/>
      <c r="G170" s="265">
        <f>G146+G147+G148+G149-G150+G151+G154+G157+G160+G167</f>
        <v>0</v>
      </c>
      <c r="H170" s="265">
        <f>H146+H147+H148+H149-H150+H151+H154+H157+H160+H167</f>
        <v>0</v>
      </c>
      <c r="I170" s="194"/>
    </row>
    <row r="171" spans="2:9" x14ac:dyDescent="0.3">
      <c r="B171" s="194"/>
      <c r="C171" s="39" t="s">
        <v>560</v>
      </c>
      <c r="D171" s="8"/>
      <c r="E171" s="19"/>
      <c r="F171" s="19"/>
      <c r="G171" s="249"/>
      <c r="H171" s="249"/>
      <c r="I171" s="194"/>
    </row>
    <row r="172" spans="2:9" x14ac:dyDescent="0.3">
      <c r="B172" s="194"/>
      <c r="C172" s="218" t="s">
        <v>561</v>
      </c>
      <c r="D172" s="8"/>
      <c r="E172" s="19"/>
      <c r="F172" s="19"/>
      <c r="G172" s="265">
        <f>IF((G145-G170)&gt;0,G145-G170,0)</f>
        <v>0</v>
      </c>
      <c r="H172" s="265">
        <f>IF((H145-H170)&gt;0,H145-H170,0)</f>
        <v>0</v>
      </c>
      <c r="I172" s="194"/>
    </row>
    <row r="173" spans="2:9" x14ac:dyDescent="0.3">
      <c r="B173" s="194"/>
      <c r="C173" s="218" t="s">
        <v>562</v>
      </c>
      <c r="D173" s="8"/>
      <c r="E173" s="19"/>
      <c r="F173" s="19"/>
      <c r="G173" s="265">
        <f>IF((G145-G170)&lt;0,G170-G145,0)</f>
        <v>0</v>
      </c>
      <c r="H173" s="265">
        <f>IF((H145-H170)&lt;0,H170-H145,0)</f>
        <v>0</v>
      </c>
      <c r="I173" s="194"/>
    </row>
    <row r="174" spans="2:9" x14ac:dyDescent="0.3">
      <c r="B174" s="194"/>
      <c r="C174" s="199" t="s">
        <v>563</v>
      </c>
      <c r="D174" s="8"/>
      <c r="E174" s="19" t="s">
        <v>86</v>
      </c>
      <c r="F174" s="19"/>
      <c r="G174" s="217"/>
      <c r="H174" s="217"/>
      <c r="I174" s="194"/>
    </row>
    <row r="175" spans="2:9" x14ac:dyDescent="0.3">
      <c r="B175" s="194"/>
      <c r="C175" s="199" t="s">
        <v>564</v>
      </c>
      <c r="D175" s="8"/>
      <c r="E175" s="19" t="s">
        <v>86</v>
      </c>
      <c r="F175" s="19"/>
      <c r="G175" s="205"/>
      <c r="H175" s="205"/>
      <c r="I175" s="194"/>
    </row>
    <row r="176" spans="2:9" x14ac:dyDescent="0.3">
      <c r="B176" s="194"/>
      <c r="C176" s="199" t="s">
        <v>565</v>
      </c>
      <c r="D176" s="8"/>
      <c r="E176" s="19" t="s">
        <v>86</v>
      </c>
      <c r="F176" s="19"/>
      <c r="G176" s="205"/>
      <c r="H176" s="205"/>
      <c r="I176" s="194"/>
    </row>
    <row r="177" spans="2:9" x14ac:dyDescent="0.3">
      <c r="B177" s="194"/>
      <c r="C177" s="199" t="s">
        <v>566</v>
      </c>
      <c r="D177" s="8"/>
      <c r="E177" s="19" t="s">
        <v>86</v>
      </c>
      <c r="F177" s="19"/>
      <c r="G177" s="205"/>
      <c r="H177" s="205"/>
      <c r="I177" s="194"/>
    </row>
    <row r="178" spans="2:9" x14ac:dyDescent="0.3">
      <c r="B178" s="194"/>
      <c r="C178" s="39" t="s">
        <v>209</v>
      </c>
      <c r="D178" s="8"/>
      <c r="E178" s="19"/>
      <c r="F178" s="19"/>
      <c r="G178" s="265">
        <f>G174+G175+G176+G177</f>
        <v>0</v>
      </c>
      <c r="H178" s="265">
        <f>H174+H175+H176+H177</f>
        <v>0</v>
      </c>
      <c r="I178" s="194"/>
    </row>
    <row r="179" spans="2:9" ht="27.6" x14ac:dyDescent="0.3">
      <c r="B179" s="194"/>
      <c r="C179" s="199" t="s">
        <v>567</v>
      </c>
      <c r="D179" s="8"/>
      <c r="E179" s="19" t="s">
        <v>86</v>
      </c>
      <c r="F179" s="19"/>
      <c r="G179" s="270">
        <f>G180-G181</f>
        <v>0</v>
      </c>
      <c r="H179" s="270">
        <f>H180-H181</f>
        <v>0</v>
      </c>
      <c r="I179" s="194"/>
    </row>
    <row r="180" spans="2:9" x14ac:dyDescent="0.3">
      <c r="B180" s="194"/>
      <c r="C180" s="212" t="s">
        <v>558</v>
      </c>
      <c r="D180" s="8"/>
      <c r="E180" s="19" t="s">
        <v>86</v>
      </c>
      <c r="F180" s="19"/>
      <c r="G180" s="205"/>
      <c r="H180" s="205"/>
      <c r="I180" s="194"/>
    </row>
    <row r="181" spans="2:9" x14ac:dyDescent="0.3">
      <c r="B181" s="194"/>
      <c r="C181" s="212" t="s">
        <v>559</v>
      </c>
      <c r="D181" s="8"/>
      <c r="E181" s="19" t="s">
        <v>86</v>
      </c>
      <c r="F181" s="19"/>
      <c r="G181" s="205"/>
      <c r="H181" s="205"/>
      <c r="I181" s="194"/>
    </row>
    <row r="182" spans="2:9" x14ac:dyDescent="0.3">
      <c r="B182" s="194"/>
      <c r="C182" s="199" t="s">
        <v>568</v>
      </c>
      <c r="D182" s="8"/>
      <c r="E182" s="19" t="s">
        <v>86</v>
      </c>
      <c r="F182" s="19"/>
      <c r="G182" s="205"/>
      <c r="H182" s="205"/>
      <c r="I182" s="194"/>
    </row>
    <row r="183" spans="2:9" x14ac:dyDescent="0.3">
      <c r="B183" s="194"/>
      <c r="C183" s="199" t="s">
        <v>569</v>
      </c>
      <c r="D183" s="8"/>
      <c r="E183" s="19" t="s">
        <v>86</v>
      </c>
      <c r="F183" s="19"/>
      <c r="G183" s="205"/>
      <c r="H183" s="205"/>
      <c r="I183" s="194"/>
    </row>
    <row r="184" spans="2:9" x14ac:dyDescent="0.3">
      <c r="B184" s="194"/>
      <c r="C184" s="39" t="s">
        <v>213</v>
      </c>
      <c r="D184" s="8"/>
      <c r="E184" s="19"/>
      <c r="F184" s="19"/>
      <c r="G184" s="265">
        <f>G179+G182+G183</f>
        <v>0</v>
      </c>
      <c r="H184" s="265">
        <f>H179+H182+H183</f>
        <v>0</v>
      </c>
      <c r="I184" s="194"/>
    </row>
    <row r="185" spans="2:9" x14ac:dyDescent="0.3">
      <c r="B185" s="194"/>
      <c r="C185" s="39" t="s">
        <v>570</v>
      </c>
      <c r="D185" s="8"/>
      <c r="E185" s="19"/>
      <c r="F185" s="19"/>
      <c r="G185" s="249"/>
      <c r="H185" s="249"/>
      <c r="I185" s="194"/>
    </row>
    <row r="186" spans="2:9" x14ac:dyDescent="0.3">
      <c r="B186" s="194"/>
      <c r="C186" s="218" t="s">
        <v>561</v>
      </c>
      <c r="D186" s="8"/>
      <c r="E186" s="19"/>
      <c r="F186" s="19"/>
      <c r="G186" s="265">
        <f>IF((G178-G184)&gt;0,G178-G184,0)</f>
        <v>0</v>
      </c>
      <c r="H186" s="265">
        <f>IF((H178-H184)&gt;0,H178-H184,0)</f>
        <v>0</v>
      </c>
      <c r="I186" s="194"/>
    </row>
    <row r="187" spans="2:9" x14ac:dyDescent="0.3">
      <c r="B187" s="194"/>
      <c r="C187" s="218" t="s">
        <v>562</v>
      </c>
      <c r="D187" s="8"/>
      <c r="E187" s="19"/>
      <c r="F187" s="19"/>
      <c r="G187" s="265">
        <f>IF((G178-G184)&lt;0,G184-G178,0)</f>
        <v>0</v>
      </c>
      <c r="H187" s="265">
        <f>IF((H178-H184)&lt;0,H184-H178,0)</f>
        <v>0</v>
      </c>
      <c r="I187" s="194"/>
    </row>
    <row r="188" spans="2:9" x14ac:dyDescent="0.3">
      <c r="B188" s="194"/>
      <c r="C188" s="39" t="s">
        <v>216</v>
      </c>
      <c r="D188" s="8"/>
      <c r="E188" s="19"/>
      <c r="F188" s="19"/>
      <c r="G188" s="265">
        <f>G145+G178</f>
        <v>0</v>
      </c>
      <c r="H188" s="265">
        <f>H145+H178</f>
        <v>0</v>
      </c>
      <c r="I188" s="194"/>
    </row>
    <row r="189" spans="2:9" x14ac:dyDescent="0.3">
      <c r="B189" s="194"/>
      <c r="C189" s="39" t="s">
        <v>217</v>
      </c>
      <c r="D189" s="8"/>
      <c r="E189" s="19"/>
      <c r="F189" s="19"/>
      <c r="G189" s="265">
        <f>G170+G184</f>
        <v>0</v>
      </c>
      <c r="H189" s="265">
        <f>H170+H184</f>
        <v>0</v>
      </c>
      <c r="I189" s="194"/>
    </row>
    <row r="190" spans="2:9" x14ac:dyDescent="0.3">
      <c r="B190" s="194"/>
      <c r="C190" s="39" t="s">
        <v>571</v>
      </c>
      <c r="D190" s="8"/>
      <c r="E190" s="19"/>
      <c r="F190" s="19"/>
      <c r="G190" s="249"/>
      <c r="H190" s="249"/>
      <c r="I190" s="194"/>
    </row>
    <row r="191" spans="2:9" x14ac:dyDescent="0.3">
      <c r="B191" s="194"/>
      <c r="C191" s="218" t="s">
        <v>561</v>
      </c>
      <c r="D191" s="8"/>
      <c r="E191" s="19"/>
      <c r="F191" s="19"/>
      <c r="G191" s="265">
        <f>IF((G188-G189)&gt;0,G188-G189,0)</f>
        <v>0</v>
      </c>
      <c r="H191" s="265">
        <f>IF((H188-H189)&gt;0,H188-H189,0)</f>
        <v>0</v>
      </c>
      <c r="I191" s="194"/>
    </row>
    <row r="192" spans="2:9" x14ac:dyDescent="0.3">
      <c r="B192" s="194"/>
      <c r="C192" s="218" t="s">
        <v>562</v>
      </c>
      <c r="D192" s="8"/>
      <c r="E192" s="19"/>
      <c r="F192" s="19"/>
      <c r="G192" s="265">
        <f>IF((G188-G189)&lt;0,G189-G188,0)</f>
        <v>0</v>
      </c>
      <c r="H192" s="265">
        <f>IF((H188-H189)&lt;0,H189-H188,0)</f>
        <v>0</v>
      </c>
      <c r="I192" s="194"/>
    </row>
    <row r="193" spans="2:9" x14ac:dyDescent="0.3">
      <c r="B193" s="194"/>
      <c r="C193" s="199" t="s">
        <v>572</v>
      </c>
      <c r="D193" s="8"/>
      <c r="E193" s="19" t="s">
        <v>86</v>
      </c>
      <c r="F193" s="19"/>
      <c r="G193" s="217"/>
      <c r="H193" s="217"/>
      <c r="I193" s="194"/>
    </row>
    <row r="194" spans="2:9" x14ac:dyDescent="0.3">
      <c r="B194" s="194"/>
      <c r="C194" s="199" t="s">
        <v>573</v>
      </c>
      <c r="D194" s="8"/>
      <c r="E194" s="19" t="s">
        <v>86</v>
      </c>
      <c r="F194" s="19"/>
      <c r="G194" s="202"/>
      <c r="H194" s="202"/>
      <c r="I194" s="194"/>
    </row>
    <row r="195" spans="2:9" x14ac:dyDescent="0.3">
      <c r="B195" s="194"/>
      <c r="C195" s="199" t="s">
        <v>574</v>
      </c>
      <c r="D195" s="8"/>
      <c r="E195" s="19" t="s">
        <v>86</v>
      </c>
      <c r="F195" s="19"/>
      <c r="G195" s="217"/>
      <c r="H195" s="217"/>
      <c r="I195" s="194"/>
    </row>
    <row r="196" spans="2:9" ht="27.6" x14ac:dyDescent="0.3">
      <c r="B196" s="194"/>
      <c r="C196" s="39" t="s">
        <v>575</v>
      </c>
      <c r="D196" s="8"/>
      <c r="E196" s="19"/>
      <c r="F196" s="19"/>
      <c r="G196" s="249"/>
      <c r="H196" s="249"/>
      <c r="I196" s="194"/>
    </row>
    <row r="197" spans="2:9" x14ac:dyDescent="0.3">
      <c r="B197" s="194"/>
      <c r="C197" s="218" t="s">
        <v>561</v>
      </c>
      <c r="D197" s="8"/>
      <c r="E197" s="19"/>
      <c r="F197" s="19"/>
      <c r="G197" s="265">
        <f>IF((G191-G192-G193-G194-G195)&gt;0,G191-G192-G193-G194-G195,0)</f>
        <v>0</v>
      </c>
      <c r="H197" s="265">
        <f>IF((H191-H192-H193-H194-H195)&gt;0,H191-H192-H193-H194-H195,0)</f>
        <v>0</v>
      </c>
      <c r="I197" s="194"/>
    </row>
    <row r="198" spans="2:9" x14ac:dyDescent="0.3">
      <c r="B198" s="194"/>
      <c r="C198" s="218" t="s">
        <v>562</v>
      </c>
      <c r="D198" s="8"/>
      <c r="E198" s="19"/>
      <c r="F198" s="19"/>
      <c r="G198" s="265">
        <f>IF((G192+G193+G194+G195-G191)&gt;0,G192+G193+G194+G195-G191,0)</f>
        <v>0</v>
      </c>
      <c r="H198" s="265">
        <f>IF((H192+H193+H194+H195-H191)&gt;0,H192+H193+H194+H195-H191,0)</f>
        <v>0</v>
      </c>
      <c r="I198" s="194"/>
    </row>
    <row r="199" spans="2:9" x14ac:dyDescent="0.3">
      <c r="B199" s="194"/>
      <c r="C199" s="213"/>
      <c r="D199" s="8"/>
      <c r="E199" s="19"/>
      <c r="F199" s="19"/>
      <c r="G199" s="214"/>
      <c r="H199" s="214"/>
      <c r="I199" s="194"/>
    </row>
  </sheetData>
  <sheetProtection algorithmName="SHA-512" hashValue="gnX/oq5exRtN6FWuL0TnnwNNlBzQjtY/E6N7wFD5q1qrWWZvrUArL3f6X+61br6IgG0Y2bzQ1ahFgsC6nM8vxw==" saltValue="mlcdBu2XGlIPy3yyOQrpsA==" spinCount="100000" sheet="1" objects="1" scenarios="1"/>
  <conditionalFormatting sqref="G128:H128">
    <cfRule type="cellIs" dxfId="12" priority="1" operator="equal">
      <formula>"ERROR"</formula>
    </cfRule>
    <cfRule type="cellIs" dxfId="11" priority="2" operator="equal">
      <formula>"OK"</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41"/>
  <sheetViews>
    <sheetView zoomScaleNormal="100" workbookViewId="0">
      <selection activeCell="P13" sqref="P13"/>
    </sheetView>
  </sheetViews>
  <sheetFormatPr defaultRowHeight="14.4" x14ac:dyDescent="0.3"/>
  <cols>
    <col min="1" max="1" width="8.88671875" style="268"/>
    <col min="2" max="2" width="6.6640625" style="268" customWidth="1"/>
    <col min="3" max="3" width="5.109375" style="268" customWidth="1"/>
    <col min="4" max="4" width="32" style="268" customWidth="1"/>
    <col min="5" max="5" width="7.6640625" style="268" customWidth="1"/>
    <col min="6" max="6" width="9" style="268" customWidth="1"/>
    <col min="7" max="7" width="11.88671875" style="268" customWidth="1"/>
    <col min="8" max="8" width="15.33203125" style="268" customWidth="1"/>
    <col min="9" max="9" width="6" style="268" customWidth="1"/>
    <col min="10" max="16384" width="8.88671875" style="268"/>
  </cols>
  <sheetData>
    <row r="2" spans="2:9" ht="15" thickBot="1" x14ac:dyDescent="0.35">
      <c r="B2" s="276"/>
      <c r="C2" s="276"/>
      <c r="D2" s="276"/>
      <c r="E2" s="276"/>
      <c r="F2" s="276"/>
      <c r="G2" s="276"/>
      <c r="H2" s="276"/>
      <c r="I2" s="276"/>
    </row>
    <row r="3" spans="2:9" x14ac:dyDescent="0.3">
      <c r="B3" s="276"/>
      <c r="C3" s="251" t="str">
        <f>'6-Rezumat indicatori'!C3</f>
        <v>PROGRAMUL REGIONAL NORD-VEST 2021-2027</v>
      </c>
      <c r="D3" s="277"/>
      <c r="E3" s="278"/>
      <c r="F3" s="278"/>
      <c r="G3" s="278"/>
      <c r="H3" s="279"/>
      <c r="I3" s="276"/>
    </row>
    <row r="4" spans="2:9" x14ac:dyDescent="0.3">
      <c r="B4" s="276"/>
      <c r="C4" s="359" t="str">
        <f>'6-Rezumat indicatori'!C4</f>
        <v>Obiectiv specific: RSO1.3 Intensificarea creșterii durabile și a competitivității IMM-urilor și crearea de locuri de muncă în cadrul IMM-urilor, inclusiv prin investiții productive</v>
      </c>
      <c r="D4" s="360"/>
      <c r="E4" s="360"/>
      <c r="F4" s="360"/>
      <c r="G4" s="360"/>
      <c r="H4" s="361"/>
      <c r="I4" s="276"/>
    </row>
    <row r="5" spans="2:9" x14ac:dyDescent="0.3">
      <c r="B5" s="276"/>
      <c r="C5" s="359"/>
      <c r="D5" s="360"/>
      <c r="E5" s="360"/>
      <c r="F5" s="360"/>
      <c r="G5" s="360"/>
      <c r="H5" s="361"/>
      <c r="I5" s="276"/>
    </row>
    <row r="6" spans="2:9" x14ac:dyDescent="0.3">
      <c r="B6" s="276"/>
      <c r="C6" s="255" t="str">
        <f>'6-Rezumat indicatori'!C6</f>
        <v>Actiune: a) Creșterea competitivității IMM-urilor</v>
      </c>
      <c r="D6" s="236"/>
      <c r="E6" s="276"/>
      <c r="F6" s="276"/>
      <c r="G6" s="276"/>
      <c r="H6" s="280"/>
      <c r="I6" s="276"/>
    </row>
    <row r="7" spans="2:9" ht="15" thickBot="1" x14ac:dyDescent="0.35">
      <c r="B7" s="276"/>
      <c r="C7" s="228" t="str">
        <f>'6-Rezumat indicatori'!C7</f>
        <v>Apel de proiecte nr. PRNV/2023/131.B/1</v>
      </c>
      <c r="D7" s="229"/>
      <c r="E7" s="281"/>
      <c r="F7" s="281"/>
      <c r="G7" s="281"/>
      <c r="H7" s="282"/>
      <c r="I7" s="276"/>
    </row>
    <row r="8" spans="2:9" x14ac:dyDescent="0.3">
      <c r="B8" s="276"/>
      <c r="C8" s="276"/>
      <c r="D8" s="276"/>
      <c r="E8" s="276"/>
      <c r="F8" s="276"/>
      <c r="G8" s="276"/>
      <c r="H8" s="276"/>
      <c r="I8" s="276"/>
    </row>
    <row r="10" spans="2:9" x14ac:dyDescent="0.3">
      <c r="B10" s="276"/>
      <c r="C10" s="276"/>
      <c r="D10" s="276"/>
      <c r="E10" s="276"/>
      <c r="F10" s="276"/>
      <c r="G10" s="276"/>
      <c r="H10" s="276"/>
      <c r="I10" s="276"/>
    </row>
    <row r="11" spans="2:9" ht="14.4" customHeight="1" x14ac:dyDescent="0.3">
      <c r="B11" s="276"/>
      <c r="C11" s="424" t="s">
        <v>73</v>
      </c>
      <c r="D11" s="424"/>
      <c r="E11" s="424"/>
      <c r="F11" s="424"/>
      <c r="G11" s="424"/>
      <c r="H11" s="424"/>
      <c r="I11" s="276"/>
    </row>
    <row r="12" spans="2:9" ht="51" customHeight="1" x14ac:dyDescent="0.3">
      <c r="B12" s="276"/>
      <c r="C12" s="424" t="s">
        <v>591</v>
      </c>
      <c r="D12" s="424"/>
      <c r="E12" s="424"/>
      <c r="F12" s="424"/>
      <c r="G12" s="424"/>
      <c r="H12" s="424"/>
      <c r="I12" s="276"/>
    </row>
    <row r="13" spans="2:9" ht="10.8" customHeight="1" x14ac:dyDescent="0.3">
      <c r="B13" s="276"/>
      <c r="C13" s="283"/>
      <c r="D13" s="283"/>
      <c r="E13" s="283"/>
      <c r="F13" s="283"/>
      <c r="G13" s="283"/>
      <c r="H13" s="283"/>
      <c r="I13" s="276"/>
    </row>
    <row r="14" spans="2:9" ht="16.2" customHeight="1" x14ac:dyDescent="0.3">
      <c r="B14" s="276"/>
      <c r="C14" s="425" t="s">
        <v>74</v>
      </c>
      <c r="D14" s="425"/>
      <c r="E14" s="425"/>
      <c r="F14" s="425"/>
      <c r="G14" s="425"/>
      <c r="H14" s="425"/>
      <c r="I14" s="276"/>
    </row>
    <row r="15" spans="2:9" ht="11.4" customHeight="1" x14ac:dyDescent="0.3">
      <c r="B15" s="276"/>
      <c r="C15" s="285"/>
      <c r="D15" s="285"/>
      <c r="E15" s="285"/>
      <c r="F15" s="285"/>
      <c r="G15" s="285"/>
      <c r="H15" s="285"/>
      <c r="I15" s="276"/>
    </row>
    <row r="16" spans="2:9" ht="56.4" customHeight="1" x14ac:dyDescent="0.3">
      <c r="B16" s="276"/>
      <c r="C16" s="286" t="s">
        <v>75</v>
      </c>
      <c r="D16" s="409" t="s">
        <v>85</v>
      </c>
      <c r="E16" s="409"/>
      <c r="F16" s="409"/>
      <c r="G16" s="409"/>
      <c r="H16" s="410"/>
      <c r="I16" s="276"/>
    </row>
    <row r="17" spans="2:9" ht="14.4" customHeight="1" x14ac:dyDescent="0.3">
      <c r="B17" s="276"/>
      <c r="C17" s="287"/>
      <c r="D17" s="284"/>
      <c r="E17" s="284"/>
      <c r="F17" s="284"/>
      <c r="G17" s="284"/>
      <c r="H17" s="288"/>
      <c r="I17" s="276"/>
    </row>
    <row r="18" spans="2:9" ht="14.4" customHeight="1" x14ac:dyDescent="0.3">
      <c r="B18" s="276"/>
      <c r="C18" s="289" t="s">
        <v>88</v>
      </c>
      <c r="D18" s="411" t="s">
        <v>152</v>
      </c>
      <c r="E18" s="411"/>
      <c r="F18" s="411"/>
      <c r="G18" s="411"/>
      <c r="H18" s="421"/>
      <c r="I18" s="276"/>
    </row>
    <row r="19" spans="2:9" ht="14.4" customHeight="1" x14ac:dyDescent="0.3">
      <c r="B19" s="276"/>
      <c r="C19" s="289"/>
      <c r="D19" s="415" t="s">
        <v>70</v>
      </c>
      <c r="E19" s="415"/>
      <c r="F19" s="415"/>
      <c r="G19" s="415"/>
      <c r="H19" s="290">
        <f>'2-Bilant_Solicitant'!H118+'2-Bilant_Solicitant'!H119</f>
        <v>0</v>
      </c>
      <c r="I19" s="276"/>
    </row>
    <row r="20" spans="2:9" ht="18.600000000000001" customHeight="1" x14ac:dyDescent="0.3">
      <c r="B20" s="276"/>
      <c r="C20" s="289"/>
      <c r="D20" s="415" t="s">
        <v>71</v>
      </c>
      <c r="E20" s="415"/>
      <c r="F20" s="415"/>
      <c r="G20" s="415"/>
      <c r="H20" s="290">
        <f>'2-Bilant_Solicitant'!H120+'2-Bilant_Solicitant'!H121</f>
        <v>0</v>
      </c>
      <c r="I20" s="276"/>
    </row>
    <row r="21" spans="2:9" ht="14.4" customHeight="1" x14ac:dyDescent="0.3">
      <c r="B21" s="276"/>
      <c r="C21" s="289"/>
      <c r="D21" s="422" t="s">
        <v>72</v>
      </c>
      <c r="E21" s="422"/>
      <c r="F21" s="422"/>
      <c r="G21" s="422"/>
      <c r="H21" s="292">
        <f>H19+H20</f>
        <v>0</v>
      </c>
      <c r="I21" s="276"/>
    </row>
    <row r="22" spans="2:9" ht="7.8" customHeight="1" thickBot="1" x14ac:dyDescent="0.35">
      <c r="B22" s="276"/>
      <c r="C22" s="289"/>
      <c r="D22" s="291"/>
      <c r="E22" s="291"/>
      <c r="F22" s="291"/>
      <c r="G22" s="291"/>
      <c r="H22" s="293"/>
      <c r="I22" s="276"/>
    </row>
    <row r="23" spans="2:9" ht="30" customHeight="1" thickBot="1" x14ac:dyDescent="0.35">
      <c r="B23" s="276"/>
      <c r="C23" s="289"/>
      <c r="D23" s="294" t="s">
        <v>79</v>
      </c>
      <c r="E23" s="412" t="str">
        <f>IF(H21&gt;0,"Solicitantul nu se incadreaza in categoria intreprinderilor in dificultate","Se trece la pasul ii)")</f>
        <v>Se trece la pasul ii)</v>
      </c>
      <c r="F23" s="413"/>
      <c r="G23" s="413"/>
      <c r="H23" s="414"/>
      <c r="I23" s="276"/>
    </row>
    <row r="24" spans="2:9" ht="8.4" customHeight="1" x14ac:dyDescent="0.3">
      <c r="B24" s="276"/>
      <c r="C24" s="289"/>
      <c r="D24" s="295"/>
      <c r="E24" s="296"/>
      <c r="F24" s="296"/>
      <c r="G24" s="296"/>
      <c r="H24" s="297"/>
      <c r="I24" s="276"/>
    </row>
    <row r="25" spans="2:9" ht="14.4" customHeight="1" x14ac:dyDescent="0.3">
      <c r="B25" s="276"/>
      <c r="C25" s="289" t="s">
        <v>89</v>
      </c>
      <c r="D25" s="415" t="s">
        <v>151</v>
      </c>
      <c r="E25" s="415"/>
      <c r="F25" s="415"/>
      <c r="G25" s="415"/>
      <c r="H25" s="423"/>
      <c r="I25" s="276"/>
    </row>
    <row r="26" spans="2:9" ht="14.4" customHeight="1" x14ac:dyDescent="0.3">
      <c r="B26" s="276"/>
      <c r="C26" s="289"/>
      <c r="D26" s="415" t="s">
        <v>76</v>
      </c>
      <c r="E26" s="415"/>
      <c r="F26" s="415"/>
      <c r="G26" s="415"/>
      <c r="H26" s="290">
        <f>IF(H21&gt;0,"NA",'2-Bilant_Solicitant'!H107)</f>
        <v>0</v>
      </c>
      <c r="I26" s="276"/>
    </row>
    <row r="27" spans="2:9" ht="14.4" customHeight="1" x14ac:dyDescent="0.3">
      <c r="B27" s="276"/>
      <c r="C27" s="289"/>
      <c r="D27" s="415" t="s">
        <v>77</v>
      </c>
      <c r="E27" s="415"/>
      <c r="F27" s="415"/>
      <c r="G27" s="415"/>
      <c r="H27" s="290">
        <f>IF(H21&gt;0,"NA",'2-Bilant_Solicitant'!H108)</f>
        <v>0</v>
      </c>
      <c r="I27" s="276"/>
    </row>
    <row r="28" spans="2:9" ht="14.4" customHeight="1" x14ac:dyDescent="0.3">
      <c r="B28" s="276"/>
      <c r="C28" s="289"/>
      <c r="D28" s="415" t="s">
        <v>78</v>
      </c>
      <c r="E28" s="415"/>
      <c r="F28" s="415"/>
      <c r="G28" s="415"/>
      <c r="H28" s="290">
        <f>IF(H21&gt;0,"NA",'2-Bilant_Solicitant'!H109+'2-Bilant_Solicitant'!H114)</f>
        <v>0</v>
      </c>
      <c r="I28" s="276"/>
    </row>
    <row r="29" spans="2:9" ht="15" thickBot="1" x14ac:dyDescent="0.35">
      <c r="B29" s="276"/>
      <c r="C29" s="289"/>
      <c r="D29" s="415" t="s">
        <v>522</v>
      </c>
      <c r="E29" s="415"/>
      <c r="F29" s="415"/>
      <c r="G29" s="415"/>
      <c r="H29" s="290">
        <f>IF(H21&gt;0,"NA",'2-Bilant_Solicitant'!H115+'2-Bilant_Solicitant'!H116+'2-Bilant_Solicitant'!H117+'2-Bilant_Solicitant'!H122)</f>
        <v>0</v>
      </c>
      <c r="I29" s="276"/>
    </row>
    <row r="30" spans="2:9" ht="29.4" customHeight="1" thickBot="1" x14ac:dyDescent="0.35">
      <c r="B30" s="276"/>
      <c r="C30" s="289"/>
      <c r="D30" s="294" t="s">
        <v>79</v>
      </c>
      <c r="E30" s="418" t="str">
        <f>IF(OR(H26="NA",H21+SUM(H27:H29)&gt;=0),"Nu exista pierdere de capital",H21+SUM(H27:H29))</f>
        <v>Nu exista pierdere de capital</v>
      </c>
      <c r="F30" s="419"/>
      <c r="G30" s="419"/>
      <c r="H30" s="420"/>
      <c r="I30" s="276"/>
    </row>
    <row r="31" spans="2:9" ht="9" customHeight="1" x14ac:dyDescent="0.3">
      <c r="B31" s="276"/>
      <c r="C31" s="289"/>
      <c r="D31" s="298"/>
      <c r="E31" s="298"/>
      <c r="F31" s="298"/>
      <c r="G31" s="298"/>
      <c r="H31" s="299"/>
      <c r="I31" s="276"/>
    </row>
    <row r="32" spans="2:9" ht="30" customHeight="1" thickBot="1" x14ac:dyDescent="0.35">
      <c r="B32" s="276"/>
      <c r="C32" s="289" t="s">
        <v>90</v>
      </c>
      <c r="D32" s="416" t="s">
        <v>91</v>
      </c>
      <c r="E32" s="416"/>
      <c r="F32" s="416"/>
      <c r="G32" s="416"/>
      <c r="H32" s="417"/>
      <c r="I32" s="276"/>
    </row>
    <row r="33" spans="2:9" ht="31.8" customHeight="1" thickBot="1" x14ac:dyDescent="0.35">
      <c r="B33" s="276"/>
      <c r="C33" s="300"/>
      <c r="D33" s="301" t="s">
        <v>79</v>
      </c>
      <c r="E33" s="406" t="str">
        <f>CONCATENATE("Solicitantul ",IF(H21&gt;=0,"nu ",IF(E30="Nu exista pierdere de capital","nu ", IF(ABS(E30)&gt;H26/2,"","nu "))),"se încadrează în categoria întreprinderilor în dificultate")</f>
        <v>Solicitantul nu se încadrează în categoria întreprinderilor în dificultate</v>
      </c>
      <c r="F33" s="407"/>
      <c r="G33" s="407"/>
      <c r="H33" s="408"/>
      <c r="I33" s="276"/>
    </row>
    <row r="34" spans="2:9" x14ac:dyDescent="0.3">
      <c r="B34" s="276"/>
      <c r="C34" s="300"/>
      <c r="D34" s="302"/>
      <c r="E34" s="302"/>
      <c r="F34" s="302"/>
      <c r="G34" s="302"/>
      <c r="H34" s="303"/>
      <c r="I34" s="276"/>
    </row>
    <row r="35" spans="2:9" ht="40.799999999999997" customHeight="1" x14ac:dyDescent="0.3">
      <c r="B35" s="276"/>
      <c r="C35" s="286" t="s">
        <v>80</v>
      </c>
      <c r="D35" s="409" t="s">
        <v>81</v>
      </c>
      <c r="E35" s="409"/>
      <c r="F35" s="409"/>
      <c r="G35" s="409"/>
      <c r="H35" s="410"/>
      <c r="I35" s="276"/>
    </row>
    <row r="36" spans="2:9" ht="11.4" customHeight="1" x14ac:dyDescent="0.3">
      <c r="B36" s="276"/>
      <c r="C36" s="304"/>
      <c r="D36" s="305"/>
      <c r="E36" s="305"/>
      <c r="F36" s="305"/>
      <c r="G36" s="305"/>
      <c r="H36" s="306"/>
      <c r="I36" s="276"/>
    </row>
    <row r="37" spans="2:9" ht="42" customHeight="1" x14ac:dyDescent="0.3">
      <c r="B37" s="276"/>
      <c r="C37" s="286" t="s">
        <v>82</v>
      </c>
      <c r="D37" s="409" t="s">
        <v>83</v>
      </c>
      <c r="E37" s="409"/>
      <c r="F37" s="409"/>
      <c r="G37" s="409"/>
      <c r="H37" s="410"/>
      <c r="I37" s="276"/>
    </row>
    <row r="38" spans="2:9" x14ac:dyDescent="0.3">
      <c r="B38" s="276"/>
      <c r="C38" s="285"/>
      <c r="D38" s="285"/>
      <c r="E38" s="285"/>
      <c r="F38" s="285"/>
      <c r="G38" s="285"/>
      <c r="H38" s="285"/>
      <c r="I38" s="276"/>
    </row>
    <row r="39" spans="2:9" ht="7.8" customHeight="1" x14ac:dyDescent="0.3">
      <c r="B39" s="276"/>
      <c r="C39" s="285"/>
      <c r="D39" s="285"/>
      <c r="E39" s="285"/>
      <c r="F39" s="285"/>
      <c r="G39" s="285"/>
      <c r="H39" s="285"/>
      <c r="I39" s="276"/>
    </row>
    <row r="40" spans="2:9" ht="30.6" customHeight="1" x14ac:dyDescent="0.3">
      <c r="B40" s="225"/>
      <c r="C40" s="411" t="s">
        <v>84</v>
      </c>
      <c r="D40" s="411"/>
      <c r="E40" s="411"/>
      <c r="F40" s="411"/>
      <c r="G40" s="411"/>
      <c r="H40" s="411"/>
      <c r="I40" s="276"/>
    </row>
    <row r="41" spans="2:9" x14ac:dyDescent="0.3">
      <c r="B41" s="225"/>
      <c r="C41" s="225"/>
      <c r="D41" s="225"/>
      <c r="E41" s="225"/>
      <c r="F41" s="225"/>
      <c r="G41" s="225"/>
      <c r="H41" s="225"/>
      <c r="I41" s="276"/>
    </row>
  </sheetData>
  <sheetProtection algorithmName="SHA-512" hashValue="x4JYGKmcKWmpURYfQzEyiP4/TXbsPx7vobSFwKvrKCOpt6SH0/UQd1HOJAcBhN0qyksj5gL6FHjJpMJGeEQeuw==" saltValue="45NfkiZoOC+tXR20mhvUwQ==" spinCount="100000" sheet="1" objects="1" scenarios="1"/>
  <mergeCells count="21">
    <mergeCell ref="C4:H5"/>
    <mergeCell ref="C11:H11"/>
    <mergeCell ref="C12:H12"/>
    <mergeCell ref="C14:H14"/>
    <mergeCell ref="D16:H16"/>
    <mergeCell ref="D18:H18"/>
    <mergeCell ref="D19:G19"/>
    <mergeCell ref="D20:G20"/>
    <mergeCell ref="D21:G21"/>
    <mergeCell ref="D25:H25"/>
    <mergeCell ref="E33:H33"/>
    <mergeCell ref="D35:H35"/>
    <mergeCell ref="D37:H37"/>
    <mergeCell ref="C40:H40"/>
    <mergeCell ref="E23:H23"/>
    <mergeCell ref="D26:G26"/>
    <mergeCell ref="D27:G27"/>
    <mergeCell ref="D28:G28"/>
    <mergeCell ref="D29:G29"/>
    <mergeCell ref="D32:H32"/>
    <mergeCell ref="E30:H30"/>
  </mergeCells>
  <conditionalFormatting sqref="E33:H33">
    <cfRule type="cellIs" dxfId="10" priority="1" operator="equal">
      <formula>"Solicitantul nu se incadreaza in categoria intreprinderilor in dificultate"</formula>
    </cfRule>
    <cfRule type="cellIs" dxfId="9" priority="2" operator="equal">
      <formula>"Solicitantul se incadreaza in categoria intreprinderilor in dificultate"</formula>
    </cfRule>
  </conditionalFormatting>
  <pageMargins left="0.7" right="0.7" top="0.75" bottom="0.75" header="0.3" footer="0.3"/>
  <pageSetup scale="8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Z109"/>
  <sheetViews>
    <sheetView view="pageBreakPreview" topLeftCell="A60" zoomScaleNormal="100" zoomScaleSheetLayoutView="100" workbookViewId="0">
      <selection activeCell="K82" sqref="K82"/>
    </sheetView>
  </sheetViews>
  <sheetFormatPr defaultRowHeight="13.8" x14ac:dyDescent="0.25"/>
  <cols>
    <col min="1" max="2" width="5.5546875" style="68" customWidth="1"/>
    <col min="3" max="3" width="9" style="68" customWidth="1"/>
    <col min="4" max="4" width="9.77734375" style="68" customWidth="1"/>
    <col min="5" max="5" width="46.77734375" style="68" customWidth="1"/>
    <col min="6" max="6" width="12.6640625" style="68" customWidth="1"/>
    <col min="7" max="7" width="12.109375" style="68" customWidth="1"/>
    <col min="8" max="8" width="14.109375" style="68" customWidth="1"/>
    <col min="9" max="9" width="13" style="68" customWidth="1"/>
    <col min="10" max="10" width="13.33203125" style="68" customWidth="1"/>
    <col min="11" max="11" width="14.77734375" style="68" customWidth="1"/>
    <col min="12" max="12" width="15.21875" style="68" customWidth="1"/>
    <col min="13" max="15" width="6.77734375" style="68" customWidth="1"/>
    <col min="16" max="16" width="12.77734375" style="117" customWidth="1"/>
    <col min="17" max="17" width="5.88671875" style="68" customWidth="1"/>
    <col min="18" max="18" width="6.109375" style="68" customWidth="1"/>
    <col min="19" max="19" width="5.88671875" style="68" customWidth="1"/>
    <col min="20" max="20" width="13.44140625" style="68" customWidth="1"/>
    <col min="21" max="21" width="14.77734375" style="68" customWidth="1"/>
    <col min="22" max="23" width="13.88671875" style="68" customWidth="1"/>
    <col min="24" max="24" width="12.44140625" style="68" customWidth="1"/>
    <col min="25" max="25" width="8.88671875" style="68"/>
    <col min="26" max="26" width="5.33203125" style="68" customWidth="1"/>
    <col min="27" max="16384" width="8.88671875" style="68"/>
  </cols>
  <sheetData>
    <row r="1" spans="2:26" x14ac:dyDescent="0.25">
      <c r="P1" s="68"/>
    </row>
    <row r="2" spans="2:26" ht="8.4" customHeight="1" x14ac:dyDescent="0.25">
      <c r="B2" s="8"/>
      <c r="C2" s="8"/>
      <c r="D2" s="8"/>
      <c r="E2" s="8"/>
      <c r="F2" s="8"/>
      <c r="G2" s="8"/>
      <c r="H2" s="8"/>
      <c r="I2" s="8"/>
      <c r="J2" s="8"/>
      <c r="K2" s="8"/>
      <c r="L2" s="8"/>
      <c r="M2" s="8"/>
      <c r="P2" s="68"/>
    </row>
    <row r="3" spans="2:26" ht="8.4" customHeight="1" thickBot="1" x14ac:dyDescent="0.3">
      <c r="B3" s="8"/>
      <c r="C3" s="8"/>
      <c r="D3" s="8"/>
      <c r="E3" s="8"/>
      <c r="F3" s="8"/>
      <c r="G3" s="8"/>
      <c r="H3" s="8"/>
      <c r="I3" s="8"/>
      <c r="J3" s="8"/>
      <c r="K3" s="8"/>
      <c r="L3" s="8"/>
      <c r="M3" s="8"/>
      <c r="P3" s="68"/>
    </row>
    <row r="4" spans="2:26" ht="14.4" customHeight="1" x14ac:dyDescent="0.25">
      <c r="B4" s="8"/>
      <c r="C4" s="10" t="str">
        <f>'1-Inputuri'!C4</f>
        <v>PROGRAMUL REGIONAL NORD-VEST 2021-2027</v>
      </c>
      <c r="D4" s="69"/>
      <c r="E4" s="69"/>
      <c r="F4" s="69"/>
      <c r="G4" s="69"/>
      <c r="H4" s="69"/>
      <c r="I4" s="69"/>
      <c r="J4" s="69"/>
      <c r="K4" s="69"/>
      <c r="L4" s="11"/>
      <c r="M4" s="8"/>
      <c r="P4" s="68"/>
    </row>
    <row r="5" spans="2:26" ht="14.4" customHeight="1" x14ac:dyDescent="0.25">
      <c r="B5" s="8"/>
      <c r="C5" s="12" t="str">
        <f>'1-Inputuri'!C5</f>
        <v>Obiectiv specific: RSO1.3 Intensificarea creșterii durabile și a competitivității IMM-urilor și crearea de locuri de muncă în cadrul IMM-urilor, inclusiv prin investiții productive</v>
      </c>
      <c r="D5" s="17"/>
      <c r="E5" s="17"/>
      <c r="F5" s="17"/>
      <c r="G5" s="17"/>
      <c r="H5" s="17"/>
      <c r="I5" s="17"/>
      <c r="J5" s="17"/>
      <c r="K5" s="17"/>
      <c r="L5" s="13"/>
      <c r="M5" s="8"/>
      <c r="P5" s="68"/>
    </row>
    <row r="6" spans="2:26" ht="14.4" customHeight="1" x14ac:dyDescent="0.25">
      <c r="B6" s="8"/>
      <c r="C6" s="12" t="str">
        <f>'1-Inputuri'!C7</f>
        <v>Actiune: a) Creșterea competitivității IMM-urilor</v>
      </c>
      <c r="D6" s="17"/>
      <c r="E6" s="17"/>
      <c r="F6" s="17"/>
      <c r="G6" s="17"/>
      <c r="H6" s="17"/>
      <c r="I6" s="17"/>
      <c r="J6" s="17"/>
      <c r="K6" s="17"/>
      <c r="L6" s="13"/>
      <c r="M6" s="8"/>
      <c r="P6" s="68"/>
    </row>
    <row r="7" spans="2:26" ht="14.4" customHeight="1" thickBot="1" x14ac:dyDescent="0.3">
      <c r="B7" s="8"/>
      <c r="C7" s="14" t="str">
        <f>'1-Inputuri'!C8</f>
        <v>Apel de proiecte nr. PRNV/2023/131.B/1</v>
      </c>
      <c r="D7" s="70"/>
      <c r="E7" s="70"/>
      <c r="F7" s="70"/>
      <c r="G7" s="70"/>
      <c r="H7" s="70"/>
      <c r="I7" s="70"/>
      <c r="J7" s="70"/>
      <c r="K7" s="70"/>
      <c r="L7" s="15"/>
      <c r="M7" s="8"/>
      <c r="P7" s="68"/>
    </row>
    <row r="8" spans="2:26" x14ac:dyDescent="0.25">
      <c r="B8" s="8"/>
      <c r="C8" s="8"/>
      <c r="D8" s="8"/>
      <c r="E8" s="8"/>
      <c r="F8" s="8"/>
      <c r="G8" s="8"/>
      <c r="H8" s="8"/>
      <c r="I8" s="8"/>
      <c r="J8" s="8"/>
      <c r="K8" s="8"/>
      <c r="L8" s="8"/>
      <c r="M8" s="8"/>
      <c r="P8" s="68"/>
    </row>
    <row r="9" spans="2:26" x14ac:dyDescent="0.25">
      <c r="P9" s="68"/>
    </row>
    <row r="10" spans="2:26" x14ac:dyDescent="0.25">
      <c r="P10" s="68"/>
    </row>
    <row r="11" spans="2:26" x14ac:dyDescent="0.25">
      <c r="B11" s="8"/>
      <c r="C11" s="8"/>
      <c r="D11" s="8"/>
      <c r="E11" s="8"/>
      <c r="F11" s="8"/>
      <c r="G11" s="8"/>
      <c r="H11" s="8"/>
      <c r="I11" s="8"/>
      <c r="J11" s="8"/>
      <c r="K11" s="8"/>
      <c r="L11" s="8"/>
      <c r="M11" s="8"/>
      <c r="O11" s="8"/>
      <c r="P11" s="17"/>
      <c r="Q11" s="8"/>
      <c r="S11" s="8"/>
      <c r="T11" s="8"/>
      <c r="U11" s="8"/>
      <c r="V11" s="8"/>
      <c r="W11" s="8"/>
      <c r="X11" s="8"/>
      <c r="Y11" s="8"/>
      <c r="Z11" s="8"/>
    </row>
    <row r="12" spans="2:26" ht="14.4" thickBot="1" x14ac:dyDescent="0.3">
      <c r="B12" s="8"/>
      <c r="C12" s="8"/>
      <c r="D12" s="8"/>
      <c r="E12" s="8"/>
      <c r="F12" s="8"/>
      <c r="G12" s="8"/>
      <c r="H12" s="8"/>
      <c r="I12" s="8"/>
      <c r="J12" s="8"/>
      <c r="K12" s="8"/>
      <c r="L12" s="8"/>
      <c r="M12" s="8"/>
      <c r="O12" s="8"/>
      <c r="P12" s="17"/>
      <c r="Q12" s="8"/>
      <c r="S12" s="8"/>
      <c r="T12" s="8"/>
      <c r="U12" s="8"/>
      <c r="V12" s="8"/>
      <c r="W12" s="8"/>
      <c r="X12" s="8"/>
      <c r="Y12" s="8"/>
      <c r="Z12" s="8"/>
    </row>
    <row r="13" spans="2:26" ht="24" customHeight="1" x14ac:dyDescent="0.25">
      <c r="B13" s="8"/>
      <c r="C13" s="442" t="s">
        <v>329</v>
      </c>
      <c r="D13" s="447" t="s">
        <v>330</v>
      </c>
      <c r="E13" s="444" t="s">
        <v>0</v>
      </c>
      <c r="F13" s="446" t="s">
        <v>1</v>
      </c>
      <c r="G13" s="446"/>
      <c r="H13" s="437" t="s">
        <v>2</v>
      </c>
      <c r="I13" s="446" t="s">
        <v>3</v>
      </c>
      <c r="J13" s="446"/>
      <c r="K13" s="437" t="s">
        <v>4</v>
      </c>
      <c r="L13" s="426" t="s">
        <v>5</v>
      </c>
      <c r="M13" s="8"/>
      <c r="O13" s="8"/>
      <c r="P13" s="426" t="s">
        <v>45</v>
      </c>
      <c r="Q13" s="8"/>
      <c r="S13" s="8"/>
      <c r="T13" s="428" t="s">
        <v>122</v>
      </c>
      <c r="U13" s="429"/>
      <c r="V13" s="429"/>
      <c r="W13" s="429"/>
      <c r="X13" s="429"/>
      <c r="Y13" s="430"/>
      <c r="Z13" s="8"/>
    </row>
    <row r="14" spans="2:26" ht="36.6" customHeight="1" x14ac:dyDescent="0.25">
      <c r="B14" s="8"/>
      <c r="C14" s="443"/>
      <c r="D14" s="448"/>
      <c r="E14" s="445"/>
      <c r="F14" s="71" t="s">
        <v>6</v>
      </c>
      <c r="G14" s="71" t="s">
        <v>7</v>
      </c>
      <c r="H14" s="438"/>
      <c r="I14" s="71" t="s">
        <v>6</v>
      </c>
      <c r="J14" s="71" t="s">
        <v>8</v>
      </c>
      <c r="K14" s="438"/>
      <c r="L14" s="427"/>
      <c r="M14" s="8"/>
      <c r="O14" s="8"/>
      <c r="P14" s="427"/>
      <c r="Q14" s="8"/>
      <c r="S14" s="8"/>
      <c r="T14" s="431"/>
      <c r="U14" s="432"/>
      <c r="V14" s="432"/>
      <c r="W14" s="432"/>
      <c r="X14" s="432"/>
      <c r="Y14" s="433"/>
      <c r="Z14" s="8"/>
    </row>
    <row r="15" spans="2:26" ht="27.6" customHeight="1" thickBot="1" x14ac:dyDescent="0.3">
      <c r="B15" s="8"/>
      <c r="C15" s="72" t="s">
        <v>9</v>
      </c>
      <c r="D15" s="157"/>
      <c r="E15" s="434" t="s">
        <v>10</v>
      </c>
      <c r="F15" s="435"/>
      <c r="G15" s="435"/>
      <c r="H15" s="435"/>
      <c r="I15" s="435"/>
      <c r="J15" s="435"/>
      <c r="K15" s="435"/>
      <c r="L15" s="436"/>
      <c r="M15" s="8"/>
      <c r="O15" s="8"/>
      <c r="P15" s="17"/>
      <c r="Q15" s="8"/>
      <c r="S15" s="8"/>
      <c r="T15" s="73" t="s">
        <v>120</v>
      </c>
      <c r="U15" s="74" t="s">
        <v>123</v>
      </c>
      <c r="V15" s="74" t="s">
        <v>124</v>
      </c>
      <c r="W15" s="74" t="s">
        <v>125</v>
      </c>
      <c r="X15" s="74" t="s">
        <v>5</v>
      </c>
      <c r="Y15" s="75" t="s">
        <v>121</v>
      </c>
      <c r="Z15" s="8"/>
    </row>
    <row r="16" spans="2:26" ht="27.6" customHeight="1" x14ac:dyDescent="0.25">
      <c r="B16" s="8"/>
      <c r="C16" s="155" t="s">
        <v>327</v>
      </c>
      <c r="D16" s="156" t="s">
        <v>327</v>
      </c>
      <c r="E16" s="154" t="s">
        <v>328</v>
      </c>
      <c r="F16" s="164"/>
      <c r="G16" s="164"/>
      <c r="H16" s="318">
        <f>F16+G16</f>
        <v>0</v>
      </c>
      <c r="I16" s="1"/>
      <c r="J16" s="1"/>
      <c r="K16" s="318">
        <f>I16+J16</f>
        <v>0</v>
      </c>
      <c r="L16" s="319">
        <f>H16+K16</f>
        <v>0</v>
      </c>
      <c r="M16" s="8"/>
      <c r="O16" s="8"/>
      <c r="P16" s="307"/>
      <c r="Q16" s="8"/>
      <c r="S16" s="8"/>
      <c r="T16" s="78"/>
      <c r="U16" s="79"/>
      <c r="V16" s="79"/>
      <c r="W16" s="79"/>
      <c r="X16" s="331">
        <f t="shared" ref="X16" si="0">SUM(T16:W16)</f>
        <v>0</v>
      </c>
      <c r="Y16" s="332" t="str">
        <f t="shared" ref="Y16" si="1">IF(X16=L16,"OK","ERROR")</f>
        <v>OK</v>
      </c>
      <c r="Z16" s="8"/>
    </row>
    <row r="17" spans="2:26" ht="19.95" customHeight="1" x14ac:dyDescent="0.25">
      <c r="B17" s="8"/>
      <c r="C17" s="155" t="s">
        <v>12</v>
      </c>
      <c r="D17" s="156" t="s">
        <v>12</v>
      </c>
      <c r="E17" s="77" t="s">
        <v>11</v>
      </c>
      <c r="F17" s="1"/>
      <c r="G17" s="1"/>
      <c r="H17" s="318">
        <f>F17+G17</f>
        <v>0</v>
      </c>
      <c r="I17" s="1"/>
      <c r="J17" s="1"/>
      <c r="K17" s="318">
        <f>I17+J17</f>
        <v>0</v>
      </c>
      <c r="L17" s="319">
        <f>H17+K17</f>
        <v>0</v>
      </c>
      <c r="M17" s="8"/>
      <c r="O17" s="8"/>
      <c r="P17" s="310"/>
      <c r="Q17" s="8"/>
      <c r="S17" s="8"/>
      <c r="T17" s="78"/>
      <c r="U17" s="79"/>
      <c r="V17" s="79"/>
      <c r="W17" s="79"/>
      <c r="X17" s="331">
        <f t="shared" ref="X17:X19" si="2">SUM(T17:W17)</f>
        <v>0</v>
      </c>
      <c r="Y17" s="332" t="str">
        <f t="shared" ref="Y17:Y19" si="3">IF(X17=L17,"OK","ERROR")</f>
        <v>OK</v>
      </c>
      <c r="Z17" s="8"/>
    </row>
    <row r="18" spans="2:26" ht="27.6" customHeight="1" x14ac:dyDescent="0.25">
      <c r="B18" s="8"/>
      <c r="C18" s="155" t="s">
        <v>47</v>
      </c>
      <c r="D18" s="156" t="s">
        <v>47</v>
      </c>
      <c r="E18" s="77" t="s">
        <v>46</v>
      </c>
      <c r="F18" s="1"/>
      <c r="G18" s="1"/>
      <c r="H18" s="318">
        <f t="shared" ref="H18" si="4">F18+G18</f>
        <v>0</v>
      </c>
      <c r="I18" s="1"/>
      <c r="J18" s="1"/>
      <c r="K18" s="318">
        <f>I18+J18</f>
        <v>0</v>
      </c>
      <c r="L18" s="319">
        <f>H18+K18</f>
        <v>0</v>
      </c>
      <c r="M18" s="8"/>
      <c r="O18" s="8"/>
      <c r="P18" s="310"/>
      <c r="Q18" s="8"/>
      <c r="S18" s="8"/>
      <c r="T18" s="78"/>
      <c r="U18" s="79"/>
      <c r="V18" s="79"/>
      <c r="W18" s="79"/>
      <c r="X18" s="331">
        <f>SUM(T18:W18)</f>
        <v>0</v>
      </c>
      <c r="Y18" s="332" t="str">
        <f t="shared" si="3"/>
        <v>OK</v>
      </c>
      <c r="Z18" s="8"/>
    </row>
    <row r="19" spans="2:26" ht="27.6" customHeight="1" x14ac:dyDescent="0.25">
      <c r="B19" s="8"/>
      <c r="C19" s="155" t="s">
        <v>48</v>
      </c>
      <c r="D19" s="156" t="s">
        <v>48</v>
      </c>
      <c r="E19" s="77" t="s">
        <v>49</v>
      </c>
      <c r="F19" s="1"/>
      <c r="G19" s="1"/>
      <c r="H19" s="318">
        <f t="shared" ref="H19" si="5">F19+G19</f>
        <v>0</v>
      </c>
      <c r="I19" s="1"/>
      <c r="J19" s="1"/>
      <c r="K19" s="318">
        <f>I19+J19</f>
        <v>0</v>
      </c>
      <c r="L19" s="319">
        <f>H19+K19</f>
        <v>0</v>
      </c>
      <c r="M19" s="8"/>
      <c r="O19" s="8"/>
      <c r="P19" s="310"/>
      <c r="Q19" s="8"/>
      <c r="S19" s="8"/>
      <c r="T19" s="78"/>
      <c r="U19" s="79"/>
      <c r="V19" s="79"/>
      <c r="W19" s="79"/>
      <c r="X19" s="331">
        <f t="shared" si="2"/>
        <v>0</v>
      </c>
      <c r="Y19" s="332" t="str">
        <f t="shared" si="3"/>
        <v>OK</v>
      </c>
      <c r="Z19" s="8"/>
    </row>
    <row r="20" spans="2:26" ht="19.95" customHeight="1" x14ac:dyDescent="0.25">
      <c r="B20" s="8"/>
      <c r="C20" s="80"/>
      <c r="D20" s="159"/>
      <c r="E20" s="81" t="s">
        <v>13</v>
      </c>
      <c r="F20" s="320">
        <f>SUM(F17:F19)</f>
        <v>0</v>
      </c>
      <c r="G20" s="320">
        <f t="shared" ref="G20:H20" si="6">SUM(G17:G19)</f>
        <v>0</v>
      </c>
      <c r="H20" s="320">
        <f t="shared" si="6"/>
        <v>0</v>
      </c>
      <c r="I20" s="320">
        <f>SUM(I16:I19)</f>
        <v>0</v>
      </c>
      <c r="J20" s="320">
        <f t="shared" ref="J20:K20" si="7">SUM(J16:J19)</f>
        <v>0</v>
      </c>
      <c r="K20" s="320">
        <f t="shared" si="7"/>
        <v>0</v>
      </c>
      <c r="L20" s="321">
        <f>SUM(L16:L19)</f>
        <v>0</v>
      </c>
      <c r="M20" s="8"/>
      <c r="O20" s="8"/>
      <c r="P20" s="310"/>
      <c r="Q20" s="8"/>
      <c r="S20" s="8"/>
      <c r="T20" s="312">
        <f>SUM(T16:T19)</f>
        <v>0</v>
      </c>
      <c r="U20" s="308">
        <f t="shared" ref="U20:W20" si="8">SUM(U16:U19)</f>
        <v>0</v>
      </c>
      <c r="V20" s="308">
        <f t="shared" si="8"/>
        <v>0</v>
      </c>
      <c r="W20" s="313">
        <f t="shared" si="8"/>
        <v>0</v>
      </c>
      <c r="X20" s="331">
        <f>SUM(T20:W20)</f>
        <v>0</v>
      </c>
      <c r="Y20" s="332" t="str">
        <f>IF(X20=L20,"OK","ERROR")</f>
        <v>OK</v>
      </c>
      <c r="Z20" s="8"/>
    </row>
    <row r="21" spans="2:26" ht="19.95" customHeight="1" x14ac:dyDescent="0.25">
      <c r="B21" s="8"/>
      <c r="C21" s="72" t="s">
        <v>14</v>
      </c>
      <c r="D21" s="157"/>
      <c r="E21" s="434" t="s">
        <v>15</v>
      </c>
      <c r="F21" s="435"/>
      <c r="G21" s="435"/>
      <c r="H21" s="435"/>
      <c r="I21" s="435"/>
      <c r="J21" s="435"/>
      <c r="K21" s="435"/>
      <c r="L21" s="436"/>
      <c r="M21" s="8"/>
      <c r="O21" s="8"/>
      <c r="P21" s="310"/>
      <c r="Q21" s="8"/>
      <c r="S21" s="8"/>
      <c r="T21" s="82"/>
      <c r="U21" s="439"/>
      <c r="V21" s="440"/>
      <c r="W21" s="440"/>
      <c r="X21" s="440"/>
      <c r="Y21" s="441"/>
      <c r="Z21" s="8"/>
    </row>
    <row r="22" spans="2:26" ht="28.8" customHeight="1" x14ac:dyDescent="0.25">
      <c r="B22" s="8"/>
      <c r="C22" s="76" t="s">
        <v>386</v>
      </c>
      <c r="D22" s="158" t="s">
        <v>386</v>
      </c>
      <c r="E22" s="84" t="s">
        <v>387</v>
      </c>
      <c r="F22" s="1"/>
      <c r="G22" s="1"/>
      <c r="H22" s="318">
        <f>F22+G22</f>
        <v>0</v>
      </c>
      <c r="I22" s="1"/>
      <c r="J22" s="1"/>
      <c r="K22" s="318">
        <f>I22+J22</f>
        <v>0</v>
      </c>
      <c r="L22" s="319">
        <f>H22+K22</f>
        <v>0</v>
      </c>
      <c r="M22" s="8"/>
      <c r="O22" s="8"/>
      <c r="P22" s="310"/>
      <c r="Q22" s="8"/>
      <c r="S22" s="8"/>
      <c r="T22" s="78"/>
      <c r="U22" s="79"/>
      <c r="V22" s="79"/>
      <c r="W22" s="79"/>
      <c r="X22" s="331">
        <f>SUM(T22:W22)</f>
        <v>0</v>
      </c>
      <c r="Y22" s="332" t="str">
        <f>IF(X22=L22,"OK","ERROR")</f>
        <v>OK</v>
      </c>
      <c r="Z22" s="8"/>
    </row>
    <row r="23" spans="2:26" ht="19.95" customHeight="1" x14ac:dyDescent="0.25">
      <c r="B23" s="8"/>
      <c r="C23" s="76"/>
      <c r="D23" s="158"/>
      <c r="E23" s="81" t="s">
        <v>16</v>
      </c>
      <c r="F23" s="320">
        <f>SUM(F22:F22)</f>
        <v>0</v>
      </c>
      <c r="G23" s="320">
        <f>SUM(G22:G22)</f>
        <v>0</v>
      </c>
      <c r="H23" s="320">
        <f>F23+G23</f>
        <v>0</v>
      </c>
      <c r="I23" s="320">
        <f>SUM(I22:I22)</f>
        <v>0</v>
      </c>
      <c r="J23" s="320">
        <f>SUM(J22:J22)</f>
        <v>0</v>
      </c>
      <c r="K23" s="320">
        <f>I23+J23</f>
        <v>0</v>
      </c>
      <c r="L23" s="321">
        <f>H23+K23</f>
        <v>0</v>
      </c>
      <c r="M23" s="8"/>
      <c r="O23" s="8"/>
      <c r="P23" s="310"/>
      <c r="Q23" s="8"/>
      <c r="S23" s="8"/>
      <c r="T23" s="312">
        <f>SUM(T22)</f>
        <v>0</v>
      </c>
      <c r="U23" s="308">
        <f t="shared" ref="U23" si="9">SUM(U22)</f>
        <v>0</v>
      </c>
      <c r="V23" s="308">
        <f>SUM(V22)</f>
        <v>0</v>
      </c>
      <c r="W23" s="314">
        <f>SUM(W22)</f>
        <v>0</v>
      </c>
      <c r="X23" s="331">
        <f>SUM(T23:W23)</f>
        <v>0</v>
      </c>
      <c r="Y23" s="332" t="str">
        <f>IF(X23=L23,"OK","ERROR")</f>
        <v>OK</v>
      </c>
      <c r="Z23" s="8"/>
    </row>
    <row r="24" spans="2:26" ht="19.95" customHeight="1" x14ac:dyDescent="0.25">
      <c r="B24" s="8"/>
      <c r="C24" s="72" t="s">
        <v>17</v>
      </c>
      <c r="D24" s="157"/>
      <c r="E24" s="434" t="s">
        <v>18</v>
      </c>
      <c r="F24" s="435"/>
      <c r="G24" s="435"/>
      <c r="H24" s="435"/>
      <c r="I24" s="435"/>
      <c r="J24" s="435"/>
      <c r="K24" s="435"/>
      <c r="L24" s="436"/>
      <c r="M24" s="8"/>
      <c r="O24" s="8"/>
      <c r="P24" s="310"/>
      <c r="Q24" s="8"/>
      <c r="S24" s="8"/>
      <c r="T24" s="453"/>
      <c r="U24" s="440"/>
      <c r="V24" s="440"/>
      <c r="W24" s="440"/>
      <c r="X24" s="440"/>
      <c r="Y24" s="441"/>
      <c r="Z24" s="8"/>
    </row>
    <row r="25" spans="2:26" ht="19.95" customHeight="1" x14ac:dyDescent="0.25">
      <c r="B25" s="8"/>
      <c r="C25" s="155" t="s">
        <v>331</v>
      </c>
      <c r="D25" s="156" t="s">
        <v>331</v>
      </c>
      <c r="E25" s="84" t="s">
        <v>19</v>
      </c>
      <c r="F25" s="1"/>
      <c r="G25" s="1"/>
      <c r="H25" s="318">
        <f>F25+G25</f>
        <v>0</v>
      </c>
      <c r="I25" s="1"/>
      <c r="J25" s="1"/>
      <c r="K25" s="318">
        <f>I25+J25</f>
        <v>0</v>
      </c>
      <c r="L25" s="319">
        <f t="shared" ref="L25:L43" si="10">H25+K25</f>
        <v>0</v>
      </c>
      <c r="M25" s="8"/>
      <c r="O25" s="8"/>
      <c r="P25" s="310"/>
      <c r="Q25" s="8"/>
      <c r="S25" s="8"/>
      <c r="T25" s="78"/>
      <c r="U25" s="79"/>
      <c r="V25" s="79"/>
      <c r="W25" s="79"/>
      <c r="X25" s="331">
        <f t="shared" ref="X25:X68" si="11">SUM(T25:W25)</f>
        <v>0</v>
      </c>
      <c r="Y25" s="332" t="str">
        <f t="shared" ref="Y25:Y43" si="12">IF(X25=L25,"OK","ERROR")</f>
        <v>OK</v>
      </c>
      <c r="Z25" s="8"/>
    </row>
    <row r="26" spans="2:26" ht="27.6" customHeight="1" x14ac:dyDescent="0.25">
      <c r="B26" s="8"/>
      <c r="C26" s="155" t="s">
        <v>332</v>
      </c>
      <c r="D26" s="156" t="s">
        <v>332</v>
      </c>
      <c r="E26" s="84" t="s">
        <v>333</v>
      </c>
      <c r="F26" s="1"/>
      <c r="G26" s="1"/>
      <c r="H26" s="318">
        <f t="shared" ref="H26:H42" si="13">F26+G26</f>
        <v>0</v>
      </c>
      <c r="I26" s="1"/>
      <c r="J26" s="1"/>
      <c r="K26" s="318">
        <f t="shared" ref="K26:K42" si="14">I26+J26</f>
        <v>0</v>
      </c>
      <c r="L26" s="319">
        <f t="shared" ref="L26:L42" si="15">H26+K26</f>
        <v>0</v>
      </c>
      <c r="M26" s="8"/>
      <c r="O26" s="8"/>
      <c r="P26" s="310"/>
      <c r="Q26" s="8"/>
      <c r="S26" s="8"/>
      <c r="T26" s="78"/>
      <c r="U26" s="79"/>
      <c r="V26" s="79"/>
      <c r="W26" s="79"/>
      <c r="X26" s="331">
        <f t="shared" si="11"/>
        <v>0</v>
      </c>
      <c r="Y26" s="332" t="str">
        <f t="shared" si="12"/>
        <v>OK</v>
      </c>
      <c r="Z26" s="8"/>
    </row>
    <row r="27" spans="2:26" ht="27.6" customHeight="1" x14ac:dyDescent="0.25">
      <c r="B27" s="8"/>
      <c r="C27" s="155" t="s">
        <v>334</v>
      </c>
      <c r="D27" s="156" t="s">
        <v>334</v>
      </c>
      <c r="E27" s="84" t="s">
        <v>335</v>
      </c>
      <c r="F27" s="1"/>
      <c r="G27" s="1"/>
      <c r="H27" s="318">
        <f t="shared" si="13"/>
        <v>0</v>
      </c>
      <c r="I27" s="1"/>
      <c r="J27" s="1"/>
      <c r="K27" s="318">
        <f t="shared" si="14"/>
        <v>0</v>
      </c>
      <c r="L27" s="319">
        <f t="shared" si="15"/>
        <v>0</v>
      </c>
      <c r="M27" s="8"/>
      <c r="O27" s="8"/>
      <c r="P27" s="310"/>
      <c r="Q27" s="8"/>
      <c r="S27" s="8"/>
      <c r="T27" s="78"/>
      <c r="U27" s="79"/>
      <c r="V27" s="79"/>
      <c r="W27" s="79"/>
      <c r="X27" s="331">
        <f t="shared" si="11"/>
        <v>0</v>
      </c>
      <c r="Y27" s="332" t="str">
        <f t="shared" si="12"/>
        <v>OK</v>
      </c>
      <c r="Z27" s="8"/>
    </row>
    <row r="28" spans="2:26" ht="27.6" customHeight="1" x14ac:dyDescent="0.25">
      <c r="B28" s="8"/>
      <c r="C28" s="76" t="s">
        <v>20</v>
      </c>
      <c r="D28" s="158" t="s">
        <v>20</v>
      </c>
      <c r="E28" s="77" t="s">
        <v>336</v>
      </c>
      <c r="F28" s="1"/>
      <c r="G28" s="1"/>
      <c r="H28" s="318">
        <f t="shared" si="13"/>
        <v>0</v>
      </c>
      <c r="I28" s="1"/>
      <c r="J28" s="1"/>
      <c r="K28" s="318">
        <f t="shared" si="14"/>
        <v>0</v>
      </c>
      <c r="L28" s="319">
        <f t="shared" si="15"/>
        <v>0</v>
      </c>
      <c r="M28" s="8"/>
      <c r="O28" s="8"/>
      <c r="P28" s="310"/>
      <c r="Q28" s="8"/>
      <c r="S28" s="8"/>
      <c r="T28" s="78"/>
      <c r="U28" s="79"/>
      <c r="V28" s="79"/>
      <c r="W28" s="79"/>
      <c r="X28" s="331">
        <f t="shared" si="11"/>
        <v>0</v>
      </c>
      <c r="Y28" s="332" t="str">
        <f t="shared" si="12"/>
        <v>OK</v>
      </c>
      <c r="Z28" s="8"/>
    </row>
    <row r="29" spans="2:26" ht="27.6" customHeight="1" x14ac:dyDescent="0.25">
      <c r="B29" s="8"/>
      <c r="C29" s="76" t="s">
        <v>21</v>
      </c>
      <c r="D29" s="158" t="s">
        <v>21</v>
      </c>
      <c r="E29" s="77" t="s">
        <v>337</v>
      </c>
      <c r="F29" s="164"/>
      <c r="G29" s="164"/>
      <c r="H29" s="318">
        <f t="shared" si="13"/>
        <v>0</v>
      </c>
      <c r="I29" s="1"/>
      <c r="J29" s="1"/>
      <c r="K29" s="318">
        <f t="shared" si="14"/>
        <v>0</v>
      </c>
      <c r="L29" s="319">
        <f t="shared" si="15"/>
        <v>0</v>
      </c>
      <c r="M29" s="8"/>
      <c r="O29" s="8"/>
      <c r="P29" s="310"/>
      <c r="Q29" s="8"/>
      <c r="S29" s="8"/>
      <c r="T29" s="78"/>
      <c r="U29" s="79"/>
      <c r="V29" s="79"/>
      <c r="W29" s="79"/>
      <c r="X29" s="331">
        <f t="shared" si="11"/>
        <v>0</v>
      </c>
      <c r="Y29" s="332" t="str">
        <f t="shared" si="12"/>
        <v>OK</v>
      </c>
      <c r="Z29" s="8"/>
    </row>
    <row r="30" spans="2:26" ht="27.6" customHeight="1" x14ac:dyDescent="0.25">
      <c r="B30" s="8"/>
      <c r="C30" s="76" t="s">
        <v>22</v>
      </c>
      <c r="D30" s="158" t="s">
        <v>22</v>
      </c>
      <c r="E30" s="77" t="s">
        <v>338</v>
      </c>
      <c r="F30" s="1"/>
      <c r="G30" s="1"/>
      <c r="H30" s="318">
        <f t="shared" si="13"/>
        <v>0</v>
      </c>
      <c r="I30" s="1"/>
      <c r="J30" s="1"/>
      <c r="K30" s="318">
        <f t="shared" si="14"/>
        <v>0</v>
      </c>
      <c r="L30" s="319">
        <f t="shared" si="15"/>
        <v>0</v>
      </c>
      <c r="M30" s="8"/>
      <c r="O30" s="8"/>
      <c r="P30" s="310"/>
      <c r="Q30" s="8"/>
      <c r="S30" s="8"/>
      <c r="T30" s="78"/>
      <c r="U30" s="79"/>
      <c r="V30" s="79"/>
      <c r="W30" s="79"/>
      <c r="X30" s="331">
        <f t="shared" si="11"/>
        <v>0</v>
      </c>
      <c r="Y30" s="332" t="str">
        <f t="shared" si="12"/>
        <v>OK</v>
      </c>
      <c r="Z30" s="8"/>
    </row>
    <row r="31" spans="2:26" ht="27.6" customHeight="1" x14ac:dyDescent="0.25">
      <c r="B31" s="8"/>
      <c r="C31" s="76" t="s">
        <v>339</v>
      </c>
      <c r="D31" s="158" t="s">
        <v>339</v>
      </c>
      <c r="E31" s="77" t="s">
        <v>340</v>
      </c>
      <c r="F31" s="164"/>
      <c r="G31" s="164"/>
      <c r="H31" s="318">
        <f t="shared" si="13"/>
        <v>0</v>
      </c>
      <c r="I31" s="1"/>
      <c r="J31" s="1"/>
      <c r="K31" s="318">
        <f t="shared" si="14"/>
        <v>0</v>
      </c>
      <c r="L31" s="319">
        <f t="shared" si="15"/>
        <v>0</v>
      </c>
      <c r="M31" s="8"/>
      <c r="O31" s="8"/>
      <c r="P31" s="310"/>
      <c r="Q31" s="8"/>
      <c r="S31" s="8"/>
      <c r="T31" s="78"/>
      <c r="U31" s="79"/>
      <c r="V31" s="79"/>
      <c r="W31" s="79"/>
      <c r="X31" s="331">
        <f t="shared" si="11"/>
        <v>0</v>
      </c>
      <c r="Y31" s="332" t="str">
        <f t="shared" si="12"/>
        <v>OK</v>
      </c>
      <c r="Z31" s="8"/>
    </row>
    <row r="32" spans="2:26" ht="27.6" customHeight="1" x14ac:dyDescent="0.25">
      <c r="B32" s="8"/>
      <c r="C32" s="76" t="s">
        <v>341</v>
      </c>
      <c r="D32" s="158" t="s">
        <v>341</v>
      </c>
      <c r="E32" s="77" t="s">
        <v>342</v>
      </c>
      <c r="F32" s="164"/>
      <c r="G32" s="164"/>
      <c r="H32" s="318">
        <f t="shared" si="13"/>
        <v>0</v>
      </c>
      <c r="I32" s="1"/>
      <c r="J32" s="1"/>
      <c r="K32" s="318">
        <f t="shared" si="14"/>
        <v>0</v>
      </c>
      <c r="L32" s="319">
        <f t="shared" si="15"/>
        <v>0</v>
      </c>
      <c r="M32" s="8"/>
      <c r="O32" s="8"/>
      <c r="P32" s="310"/>
      <c r="Q32" s="8"/>
      <c r="S32" s="8"/>
      <c r="T32" s="78"/>
      <c r="U32" s="79"/>
      <c r="V32" s="79"/>
      <c r="W32" s="79"/>
      <c r="X32" s="331">
        <f t="shared" si="11"/>
        <v>0</v>
      </c>
      <c r="Y32" s="332" t="str">
        <f t="shared" si="12"/>
        <v>OK</v>
      </c>
      <c r="Z32" s="8"/>
    </row>
    <row r="33" spans="2:26" ht="27.6" customHeight="1" x14ac:dyDescent="0.25">
      <c r="B33" s="8"/>
      <c r="C33" s="76" t="s">
        <v>343</v>
      </c>
      <c r="D33" s="158" t="s">
        <v>343</v>
      </c>
      <c r="E33" s="77" t="s">
        <v>344</v>
      </c>
      <c r="F33" s="164"/>
      <c r="G33" s="164"/>
      <c r="H33" s="318">
        <f t="shared" si="13"/>
        <v>0</v>
      </c>
      <c r="I33" s="1"/>
      <c r="J33" s="1"/>
      <c r="K33" s="318">
        <f t="shared" si="14"/>
        <v>0</v>
      </c>
      <c r="L33" s="319">
        <f t="shared" si="15"/>
        <v>0</v>
      </c>
      <c r="M33" s="8"/>
      <c r="O33" s="8"/>
      <c r="P33" s="310"/>
      <c r="Q33" s="8"/>
      <c r="S33" s="8"/>
      <c r="T33" s="78"/>
      <c r="U33" s="79"/>
      <c r="V33" s="79"/>
      <c r="W33" s="79"/>
      <c r="X33" s="331">
        <f t="shared" si="11"/>
        <v>0</v>
      </c>
      <c r="Y33" s="332" t="str">
        <f t="shared" si="12"/>
        <v>OK</v>
      </c>
      <c r="Z33" s="8"/>
    </row>
    <row r="34" spans="2:26" ht="27.6" customHeight="1" x14ac:dyDescent="0.25">
      <c r="B34" s="8"/>
      <c r="C34" s="76" t="s">
        <v>345</v>
      </c>
      <c r="D34" s="158" t="s">
        <v>345</v>
      </c>
      <c r="E34" s="77" t="s">
        <v>346</v>
      </c>
      <c r="F34" s="1"/>
      <c r="G34" s="1"/>
      <c r="H34" s="318">
        <f t="shared" si="13"/>
        <v>0</v>
      </c>
      <c r="I34" s="1"/>
      <c r="J34" s="1"/>
      <c r="K34" s="318">
        <f t="shared" si="14"/>
        <v>0</v>
      </c>
      <c r="L34" s="319">
        <f t="shared" si="15"/>
        <v>0</v>
      </c>
      <c r="M34" s="8"/>
      <c r="O34" s="8"/>
      <c r="P34" s="310"/>
      <c r="Q34" s="8"/>
      <c r="S34" s="8"/>
      <c r="T34" s="78"/>
      <c r="U34" s="79"/>
      <c r="V34" s="79"/>
      <c r="W34" s="79"/>
      <c r="X34" s="331">
        <f t="shared" si="11"/>
        <v>0</v>
      </c>
      <c r="Y34" s="332" t="str">
        <f t="shared" si="12"/>
        <v>OK</v>
      </c>
      <c r="Z34" s="8"/>
    </row>
    <row r="35" spans="2:26" ht="27.6" customHeight="1" x14ac:dyDescent="0.25">
      <c r="B35" s="8"/>
      <c r="C35" s="76" t="s">
        <v>347</v>
      </c>
      <c r="D35" s="158" t="s">
        <v>347</v>
      </c>
      <c r="E35" s="77" t="s">
        <v>348</v>
      </c>
      <c r="F35" s="164"/>
      <c r="G35" s="164"/>
      <c r="H35" s="318">
        <f t="shared" si="13"/>
        <v>0</v>
      </c>
      <c r="I35" s="1"/>
      <c r="J35" s="1"/>
      <c r="K35" s="318">
        <f t="shared" si="14"/>
        <v>0</v>
      </c>
      <c r="L35" s="319">
        <f t="shared" si="15"/>
        <v>0</v>
      </c>
      <c r="M35" s="8"/>
      <c r="O35" s="8"/>
      <c r="P35" s="310"/>
      <c r="Q35" s="8"/>
      <c r="S35" s="8"/>
      <c r="T35" s="78"/>
      <c r="U35" s="79"/>
      <c r="V35" s="79"/>
      <c r="W35" s="79"/>
      <c r="X35" s="331">
        <f t="shared" si="11"/>
        <v>0</v>
      </c>
      <c r="Y35" s="332" t="str">
        <f t="shared" si="12"/>
        <v>OK</v>
      </c>
      <c r="Z35" s="8"/>
    </row>
    <row r="36" spans="2:26" ht="27.6" customHeight="1" x14ac:dyDescent="0.25">
      <c r="B36" s="8"/>
      <c r="C36" s="76" t="s">
        <v>349</v>
      </c>
      <c r="D36" s="158" t="s">
        <v>349</v>
      </c>
      <c r="E36" s="77" t="s">
        <v>350</v>
      </c>
      <c r="F36" s="164"/>
      <c r="G36" s="164"/>
      <c r="H36" s="318">
        <f t="shared" si="13"/>
        <v>0</v>
      </c>
      <c r="I36" s="1"/>
      <c r="J36" s="1"/>
      <c r="K36" s="318">
        <f t="shared" si="14"/>
        <v>0</v>
      </c>
      <c r="L36" s="319">
        <f t="shared" si="15"/>
        <v>0</v>
      </c>
      <c r="M36" s="8"/>
      <c r="O36" s="8"/>
      <c r="P36" s="310"/>
      <c r="Q36" s="8"/>
      <c r="S36" s="8"/>
      <c r="T36" s="78"/>
      <c r="U36" s="79"/>
      <c r="V36" s="79"/>
      <c r="W36" s="79"/>
      <c r="X36" s="331">
        <f t="shared" si="11"/>
        <v>0</v>
      </c>
      <c r="Y36" s="332" t="str">
        <f t="shared" si="12"/>
        <v>OK</v>
      </c>
      <c r="Z36" s="8"/>
    </row>
    <row r="37" spans="2:26" ht="27.6" customHeight="1" x14ac:dyDescent="0.25">
      <c r="B37" s="8"/>
      <c r="C37" s="76" t="s">
        <v>351</v>
      </c>
      <c r="D37" s="158" t="s">
        <v>351</v>
      </c>
      <c r="E37" s="77" t="s">
        <v>352</v>
      </c>
      <c r="F37" s="164"/>
      <c r="G37" s="164"/>
      <c r="H37" s="318">
        <f t="shared" si="13"/>
        <v>0</v>
      </c>
      <c r="I37" s="1"/>
      <c r="J37" s="1"/>
      <c r="K37" s="318">
        <f t="shared" si="14"/>
        <v>0</v>
      </c>
      <c r="L37" s="319">
        <f t="shared" si="15"/>
        <v>0</v>
      </c>
      <c r="M37" s="8"/>
      <c r="O37" s="8"/>
      <c r="P37" s="310"/>
      <c r="Q37" s="8"/>
      <c r="S37" s="8"/>
      <c r="T37" s="78"/>
      <c r="U37" s="79"/>
      <c r="V37" s="79"/>
      <c r="W37" s="79"/>
      <c r="X37" s="331">
        <f t="shared" si="11"/>
        <v>0</v>
      </c>
      <c r="Y37" s="332" t="str">
        <f t="shared" si="12"/>
        <v>OK</v>
      </c>
      <c r="Z37" s="8"/>
    </row>
    <row r="38" spans="2:26" ht="27.6" customHeight="1" x14ac:dyDescent="0.25">
      <c r="B38" s="8"/>
      <c r="C38" s="76" t="s">
        <v>353</v>
      </c>
      <c r="D38" s="158" t="s">
        <v>353</v>
      </c>
      <c r="E38" s="77" t="s">
        <v>354</v>
      </c>
      <c r="F38" s="1"/>
      <c r="G38" s="1"/>
      <c r="H38" s="318">
        <f t="shared" si="13"/>
        <v>0</v>
      </c>
      <c r="I38" s="1"/>
      <c r="J38" s="1"/>
      <c r="K38" s="318">
        <f t="shared" si="14"/>
        <v>0</v>
      </c>
      <c r="L38" s="319">
        <f t="shared" si="15"/>
        <v>0</v>
      </c>
      <c r="M38" s="8"/>
      <c r="O38" s="8"/>
      <c r="P38" s="310"/>
      <c r="Q38" s="8"/>
      <c r="S38" s="8"/>
      <c r="T38" s="78"/>
      <c r="U38" s="79"/>
      <c r="V38" s="79"/>
      <c r="W38" s="79"/>
      <c r="X38" s="331">
        <f t="shared" si="11"/>
        <v>0</v>
      </c>
      <c r="Y38" s="332" t="str">
        <f t="shared" si="12"/>
        <v>OK</v>
      </c>
      <c r="Z38" s="8"/>
    </row>
    <row r="39" spans="2:26" ht="27.6" customHeight="1" x14ac:dyDescent="0.25">
      <c r="B39" s="8"/>
      <c r="C39" s="76" t="s">
        <v>355</v>
      </c>
      <c r="D39" s="158" t="s">
        <v>355</v>
      </c>
      <c r="E39" s="77" t="s">
        <v>356</v>
      </c>
      <c r="F39" s="164"/>
      <c r="G39" s="164"/>
      <c r="H39" s="318">
        <f t="shared" si="13"/>
        <v>0</v>
      </c>
      <c r="I39" s="1"/>
      <c r="J39" s="1"/>
      <c r="K39" s="318">
        <f t="shared" si="14"/>
        <v>0</v>
      </c>
      <c r="L39" s="319">
        <f t="shared" si="15"/>
        <v>0</v>
      </c>
      <c r="M39" s="8"/>
      <c r="O39" s="8"/>
      <c r="P39" s="310"/>
      <c r="Q39" s="8"/>
      <c r="S39" s="8"/>
      <c r="T39" s="78"/>
      <c r="U39" s="79"/>
      <c r="V39" s="79"/>
      <c r="W39" s="79"/>
      <c r="X39" s="331">
        <f t="shared" si="11"/>
        <v>0</v>
      </c>
      <c r="Y39" s="332" t="str">
        <f t="shared" si="12"/>
        <v>OK</v>
      </c>
      <c r="Z39" s="8"/>
    </row>
    <row r="40" spans="2:26" ht="27.6" customHeight="1" x14ac:dyDescent="0.25">
      <c r="B40" s="8"/>
      <c r="C40" s="76" t="s">
        <v>357</v>
      </c>
      <c r="D40" s="158" t="s">
        <v>358</v>
      </c>
      <c r="E40" s="77" t="s">
        <v>359</v>
      </c>
      <c r="F40" s="1"/>
      <c r="G40" s="1"/>
      <c r="H40" s="318">
        <f t="shared" si="13"/>
        <v>0</v>
      </c>
      <c r="I40" s="1"/>
      <c r="J40" s="1"/>
      <c r="K40" s="318">
        <f t="shared" si="14"/>
        <v>0</v>
      </c>
      <c r="L40" s="319">
        <f t="shared" si="15"/>
        <v>0</v>
      </c>
      <c r="M40" s="8"/>
      <c r="O40" s="8"/>
      <c r="P40" s="310"/>
      <c r="Q40" s="8"/>
      <c r="S40" s="8"/>
      <c r="T40" s="78"/>
      <c r="U40" s="79"/>
      <c r="V40" s="79"/>
      <c r="W40" s="79"/>
      <c r="X40" s="331">
        <f t="shared" si="11"/>
        <v>0</v>
      </c>
      <c r="Y40" s="332" t="str">
        <f t="shared" si="12"/>
        <v>OK</v>
      </c>
      <c r="Z40" s="8"/>
    </row>
    <row r="41" spans="2:26" ht="55.2" x14ac:dyDescent="0.25">
      <c r="B41" s="8"/>
      <c r="C41" s="76" t="s">
        <v>360</v>
      </c>
      <c r="D41" s="158" t="s">
        <v>358</v>
      </c>
      <c r="E41" s="77" t="s">
        <v>361</v>
      </c>
      <c r="F41" s="1"/>
      <c r="G41" s="1"/>
      <c r="H41" s="318">
        <f t="shared" si="13"/>
        <v>0</v>
      </c>
      <c r="I41" s="1"/>
      <c r="J41" s="1"/>
      <c r="K41" s="318">
        <f t="shared" si="14"/>
        <v>0</v>
      </c>
      <c r="L41" s="319">
        <f t="shared" si="15"/>
        <v>0</v>
      </c>
      <c r="M41" s="8"/>
      <c r="O41" s="8"/>
      <c r="P41" s="310"/>
      <c r="Q41" s="8"/>
      <c r="S41" s="8"/>
      <c r="T41" s="78"/>
      <c r="U41" s="79"/>
      <c r="V41" s="79"/>
      <c r="W41" s="79"/>
      <c r="X41" s="331">
        <f t="shared" si="11"/>
        <v>0</v>
      </c>
      <c r="Y41" s="332" t="str">
        <f t="shared" si="12"/>
        <v>OK</v>
      </c>
      <c r="Z41" s="8"/>
    </row>
    <row r="42" spans="2:26" ht="27.6" customHeight="1" x14ac:dyDescent="0.25">
      <c r="B42" s="8"/>
      <c r="C42" s="76" t="s">
        <v>362</v>
      </c>
      <c r="D42" s="158" t="s">
        <v>362</v>
      </c>
      <c r="E42" s="77" t="s">
        <v>363</v>
      </c>
      <c r="F42" s="1"/>
      <c r="G42" s="1"/>
      <c r="H42" s="318">
        <f t="shared" si="13"/>
        <v>0</v>
      </c>
      <c r="I42" s="1"/>
      <c r="J42" s="1"/>
      <c r="K42" s="318">
        <f t="shared" si="14"/>
        <v>0</v>
      </c>
      <c r="L42" s="319">
        <f t="shared" si="15"/>
        <v>0</v>
      </c>
      <c r="M42" s="8"/>
      <c r="O42" s="8"/>
      <c r="P42" s="310"/>
      <c r="Q42" s="8"/>
      <c r="S42" s="8"/>
      <c r="T42" s="78"/>
      <c r="U42" s="79"/>
      <c r="V42" s="79"/>
      <c r="W42" s="79"/>
      <c r="X42" s="331">
        <f t="shared" si="11"/>
        <v>0</v>
      </c>
      <c r="Y42" s="332" t="str">
        <f t="shared" si="12"/>
        <v>OK</v>
      </c>
      <c r="Z42" s="8"/>
    </row>
    <row r="43" spans="2:26" ht="19.95" customHeight="1" x14ac:dyDescent="0.25">
      <c r="B43" s="8"/>
      <c r="C43" s="76"/>
      <c r="D43" s="158"/>
      <c r="E43" s="81" t="s">
        <v>23</v>
      </c>
      <c r="F43" s="320">
        <f>F25+F26+F27+F28+F30+F34+F38+F40+F41+F42</f>
        <v>0</v>
      </c>
      <c r="G43" s="320">
        <f t="shared" ref="G43:H43" si="16">G25+G26+G27+G28+G30+G34+G38+G40+G41+G42</f>
        <v>0</v>
      </c>
      <c r="H43" s="320">
        <f t="shared" si="16"/>
        <v>0</v>
      </c>
      <c r="I43" s="320">
        <f>SUM(I25:I42)</f>
        <v>0</v>
      </c>
      <c r="J43" s="320">
        <f>SUM(J25:J42)</f>
        <v>0</v>
      </c>
      <c r="K43" s="320">
        <f>SUM(K25:K42)</f>
        <v>0</v>
      </c>
      <c r="L43" s="321">
        <f t="shared" si="10"/>
        <v>0</v>
      </c>
      <c r="M43" s="8"/>
      <c r="O43" s="8"/>
      <c r="P43" s="310"/>
      <c r="Q43" s="8"/>
      <c r="S43" s="8"/>
      <c r="T43" s="312">
        <f>SUM(T25:T42)</f>
        <v>0</v>
      </c>
      <c r="U43" s="308">
        <f>SUM(U25:U42)</f>
        <v>0</v>
      </c>
      <c r="V43" s="308">
        <f>SUM(V25:V42)</f>
        <v>0</v>
      </c>
      <c r="W43" s="314">
        <f>SUM(W25:W42)</f>
        <v>0</v>
      </c>
      <c r="X43" s="331">
        <f t="shared" si="11"/>
        <v>0</v>
      </c>
      <c r="Y43" s="332" t="str">
        <f t="shared" si="12"/>
        <v>OK</v>
      </c>
      <c r="Z43" s="8"/>
    </row>
    <row r="44" spans="2:26" ht="19.95" customHeight="1" x14ac:dyDescent="0.25">
      <c r="B44" s="8"/>
      <c r="C44" s="72" t="s">
        <v>24</v>
      </c>
      <c r="D44" s="157"/>
      <c r="E44" s="434" t="s">
        <v>25</v>
      </c>
      <c r="F44" s="435"/>
      <c r="G44" s="435"/>
      <c r="H44" s="435"/>
      <c r="I44" s="435"/>
      <c r="J44" s="435"/>
      <c r="K44" s="435"/>
      <c r="L44" s="436"/>
      <c r="M44" s="8"/>
      <c r="O44" s="8"/>
      <c r="P44" s="310"/>
      <c r="Q44" s="8"/>
      <c r="S44" s="8"/>
      <c r="T44" s="82"/>
      <c r="U44" s="83"/>
      <c r="V44" s="83"/>
      <c r="W44" s="83"/>
      <c r="X44" s="308"/>
      <c r="Y44" s="309"/>
      <c r="Z44" s="8"/>
    </row>
    <row r="45" spans="2:26" ht="19.95" customHeight="1" x14ac:dyDescent="0.25">
      <c r="B45" s="8"/>
      <c r="C45" s="155" t="s">
        <v>26</v>
      </c>
      <c r="D45" s="156" t="s">
        <v>26</v>
      </c>
      <c r="E45" s="77" t="s">
        <v>27</v>
      </c>
      <c r="F45" s="1"/>
      <c r="G45" s="1"/>
      <c r="H45" s="318">
        <f t="shared" ref="H45:H51" si="17">F45+G45</f>
        <v>0</v>
      </c>
      <c r="I45" s="1"/>
      <c r="J45" s="1"/>
      <c r="K45" s="318">
        <f t="shared" ref="K45:K49" si="18">I45+J45</f>
        <v>0</v>
      </c>
      <c r="L45" s="319">
        <f t="shared" ref="L45:L49" si="19">H45+K45</f>
        <v>0</v>
      </c>
      <c r="M45" s="8"/>
      <c r="O45" s="8"/>
      <c r="P45" s="310"/>
      <c r="Q45" s="8"/>
      <c r="S45" s="8"/>
      <c r="T45" s="78"/>
      <c r="U45" s="79"/>
      <c r="V45" s="79"/>
      <c r="W45" s="79"/>
      <c r="X45" s="331">
        <f t="shared" si="11"/>
        <v>0</v>
      </c>
      <c r="Y45" s="332" t="str">
        <f t="shared" ref="Y45:Y52" si="20">IF(X45=L45,"OK","ERROR")</f>
        <v>OK</v>
      </c>
      <c r="Z45" s="8"/>
    </row>
    <row r="46" spans="2:26" ht="19.95" customHeight="1" x14ac:dyDescent="0.25">
      <c r="B46" s="8"/>
      <c r="C46" s="155" t="s">
        <v>28</v>
      </c>
      <c r="D46" s="156" t="s">
        <v>28</v>
      </c>
      <c r="E46" s="77" t="s">
        <v>41</v>
      </c>
      <c r="F46" s="1"/>
      <c r="G46" s="1"/>
      <c r="H46" s="318">
        <f t="shared" si="17"/>
        <v>0</v>
      </c>
      <c r="I46" s="1"/>
      <c r="J46" s="1"/>
      <c r="K46" s="318">
        <f t="shared" si="18"/>
        <v>0</v>
      </c>
      <c r="L46" s="319">
        <f t="shared" si="19"/>
        <v>0</v>
      </c>
      <c r="M46" s="8"/>
      <c r="O46" s="8"/>
      <c r="P46" s="310"/>
      <c r="Q46" s="8"/>
      <c r="S46" s="8"/>
      <c r="T46" s="78"/>
      <c r="U46" s="79"/>
      <c r="V46" s="79"/>
      <c r="W46" s="79"/>
      <c r="X46" s="331">
        <f t="shared" si="11"/>
        <v>0</v>
      </c>
      <c r="Y46" s="332" t="str">
        <f t="shared" si="20"/>
        <v>OK</v>
      </c>
      <c r="Z46" s="8"/>
    </row>
    <row r="47" spans="2:26" ht="28.8" customHeight="1" x14ac:dyDescent="0.25">
      <c r="B47" s="8"/>
      <c r="C47" s="155" t="s">
        <v>30</v>
      </c>
      <c r="D47" s="156" t="s">
        <v>30</v>
      </c>
      <c r="E47" s="77" t="s">
        <v>69</v>
      </c>
      <c r="F47" s="1"/>
      <c r="G47" s="1"/>
      <c r="H47" s="318">
        <f t="shared" si="17"/>
        <v>0</v>
      </c>
      <c r="I47" s="1"/>
      <c r="J47" s="1"/>
      <c r="K47" s="318">
        <f t="shared" si="18"/>
        <v>0</v>
      </c>
      <c r="L47" s="319">
        <f t="shared" si="19"/>
        <v>0</v>
      </c>
      <c r="M47" s="8"/>
      <c r="O47" s="8"/>
      <c r="P47" s="310"/>
      <c r="Q47" s="8"/>
      <c r="S47" s="8"/>
      <c r="T47" s="78"/>
      <c r="U47" s="79"/>
      <c r="V47" s="79"/>
      <c r="W47" s="79"/>
      <c r="X47" s="331">
        <f t="shared" si="11"/>
        <v>0</v>
      </c>
      <c r="Y47" s="332" t="str">
        <f t="shared" si="20"/>
        <v>OK</v>
      </c>
      <c r="Z47" s="8"/>
    </row>
    <row r="48" spans="2:26" ht="63" customHeight="1" x14ac:dyDescent="0.25">
      <c r="B48" s="8"/>
      <c r="C48" s="85" t="s">
        <v>68</v>
      </c>
      <c r="D48" s="160"/>
      <c r="E48" s="86" t="s">
        <v>67</v>
      </c>
      <c r="F48" s="2"/>
      <c r="G48" s="1"/>
      <c r="H48" s="322">
        <f t="shared" si="17"/>
        <v>0</v>
      </c>
      <c r="I48" s="2"/>
      <c r="J48" s="1"/>
      <c r="K48" s="322">
        <f t="shared" ref="K48" si="21">I48+J48</f>
        <v>0</v>
      </c>
      <c r="L48" s="323">
        <f t="shared" ref="L48" si="22">H48+K48</f>
        <v>0</v>
      </c>
      <c r="M48" s="8"/>
      <c r="O48" s="8"/>
      <c r="P48" s="310" t="str">
        <f>IF(H48&lt;=15%*F78,"OK","ERROR")</f>
        <v>OK</v>
      </c>
      <c r="Q48" s="8"/>
      <c r="S48" s="8"/>
      <c r="T48" s="78"/>
      <c r="U48" s="79"/>
      <c r="V48" s="79"/>
      <c r="W48" s="79"/>
      <c r="X48" s="331">
        <f t="shared" si="11"/>
        <v>0</v>
      </c>
      <c r="Y48" s="332" t="str">
        <f t="shared" si="20"/>
        <v>OK</v>
      </c>
      <c r="Z48" s="8"/>
    </row>
    <row r="49" spans="2:26" ht="27" customHeight="1" x14ac:dyDescent="0.25">
      <c r="B49" s="8"/>
      <c r="C49" s="155" t="s">
        <v>42</v>
      </c>
      <c r="D49" s="156" t="s">
        <v>42</v>
      </c>
      <c r="E49" s="77" t="s">
        <v>364</v>
      </c>
      <c r="F49" s="1"/>
      <c r="G49" s="1"/>
      <c r="H49" s="318">
        <f t="shared" si="17"/>
        <v>0</v>
      </c>
      <c r="I49" s="1"/>
      <c r="J49" s="1"/>
      <c r="K49" s="318">
        <f t="shared" si="18"/>
        <v>0</v>
      </c>
      <c r="L49" s="319">
        <f t="shared" si="19"/>
        <v>0</v>
      </c>
      <c r="M49" s="8"/>
      <c r="O49" s="8"/>
      <c r="P49" s="310"/>
      <c r="Q49" s="8"/>
      <c r="S49" s="8"/>
      <c r="T49" s="78"/>
      <c r="U49" s="79"/>
      <c r="V49" s="79"/>
      <c r="W49" s="79"/>
      <c r="X49" s="331">
        <f t="shared" si="11"/>
        <v>0</v>
      </c>
      <c r="Y49" s="332" t="str">
        <f t="shared" si="20"/>
        <v>OK</v>
      </c>
      <c r="Z49" s="8"/>
    </row>
    <row r="50" spans="2:26" ht="19.95" customHeight="1" x14ac:dyDescent="0.25">
      <c r="B50" s="8"/>
      <c r="C50" s="155" t="s">
        <v>43</v>
      </c>
      <c r="D50" s="156" t="s">
        <v>43</v>
      </c>
      <c r="E50" s="77" t="s">
        <v>29</v>
      </c>
      <c r="F50" s="1"/>
      <c r="G50" s="1"/>
      <c r="H50" s="318">
        <f t="shared" si="17"/>
        <v>0</v>
      </c>
      <c r="I50" s="1"/>
      <c r="J50" s="1"/>
      <c r="K50" s="318">
        <f t="shared" ref="K50" si="23">I50+J50</f>
        <v>0</v>
      </c>
      <c r="L50" s="319">
        <f t="shared" ref="L50" si="24">H50+K50</f>
        <v>0</v>
      </c>
      <c r="M50" s="8"/>
      <c r="O50" s="8"/>
      <c r="P50" s="310"/>
      <c r="Q50" s="8"/>
      <c r="S50" s="8"/>
      <c r="T50" s="78"/>
      <c r="U50" s="79"/>
      <c r="V50" s="79"/>
      <c r="W50" s="79"/>
      <c r="X50" s="331">
        <f t="shared" si="11"/>
        <v>0</v>
      </c>
      <c r="Y50" s="332" t="str">
        <f t="shared" si="20"/>
        <v>OK</v>
      </c>
      <c r="Z50" s="8"/>
    </row>
    <row r="51" spans="2:26" ht="24" customHeight="1" x14ac:dyDescent="0.25">
      <c r="B51" s="8"/>
      <c r="C51" s="155" t="s">
        <v>44</v>
      </c>
      <c r="D51" s="156" t="s">
        <v>44</v>
      </c>
      <c r="E51" s="77" t="s">
        <v>31</v>
      </c>
      <c r="F51" s="1"/>
      <c r="G51" s="1"/>
      <c r="H51" s="318">
        <f t="shared" si="17"/>
        <v>0</v>
      </c>
      <c r="I51" s="1"/>
      <c r="J51" s="1"/>
      <c r="K51" s="318">
        <f t="shared" ref="K51" si="25">I51+J51</f>
        <v>0</v>
      </c>
      <c r="L51" s="319">
        <f t="shared" ref="L51" si="26">H51+K51</f>
        <v>0</v>
      </c>
      <c r="M51" s="8"/>
      <c r="O51" s="8"/>
      <c r="P51" s="310" t="str">
        <f>IF(H51&lt;=20%*SUM(H17,H18,H19,H23,H45,H46,H47,H49,H50,H54,H55),"OK","ERROR")</f>
        <v>OK</v>
      </c>
      <c r="Q51" s="8"/>
      <c r="S51" s="8"/>
      <c r="T51" s="78"/>
      <c r="U51" s="79"/>
      <c r="V51" s="79"/>
      <c r="W51" s="79"/>
      <c r="X51" s="331">
        <f t="shared" si="11"/>
        <v>0</v>
      </c>
      <c r="Y51" s="332" t="str">
        <f t="shared" si="20"/>
        <v>OK</v>
      </c>
      <c r="Z51" s="8"/>
    </row>
    <row r="52" spans="2:26" ht="19.95" customHeight="1" x14ac:dyDescent="0.25">
      <c r="B52" s="8"/>
      <c r="C52" s="76"/>
      <c r="D52" s="158"/>
      <c r="E52" s="81" t="s">
        <v>32</v>
      </c>
      <c r="F52" s="320">
        <f t="shared" ref="F52:L52" si="27">F45+F46+F47+F49+F50+F51</f>
        <v>0</v>
      </c>
      <c r="G52" s="320">
        <f t="shared" si="27"/>
        <v>0</v>
      </c>
      <c r="H52" s="320">
        <f t="shared" si="27"/>
        <v>0</v>
      </c>
      <c r="I52" s="320">
        <f t="shared" si="27"/>
        <v>0</v>
      </c>
      <c r="J52" s="320">
        <f t="shared" si="27"/>
        <v>0</v>
      </c>
      <c r="K52" s="320">
        <f t="shared" si="27"/>
        <v>0</v>
      </c>
      <c r="L52" s="321">
        <f t="shared" si="27"/>
        <v>0</v>
      </c>
      <c r="M52" s="8"/>
      <c r="O52" s="8"/>
      <c r="P52" s="310"/>
      <c r="Q52" s="8"/>
      <c r="S52" s="8"/>
      <c r="T52" s="311">
        <f>T45+T46+T47+T49+T50+T51</f>
        <v>0</v>
      </c>
      <c r="U52" s="311">
        <f>U45+U46+U47+U49+U50+U51</f>
        <v>0</v>
      </c>
      <c r="V52" s="311">
        <f>V45+V46+V47+V49+V50+V51</f>
        <v>0</v>
      </c>
      <c r="W52" s="311">
        <f>W45+W46+W47+W49+W50+W51</f>
        <v>0</v>
      </c>
      <c r="X52" s="331">
        <f t="shared" si="11"/>
        <v>0</v>
      </c>
      <c r="Y52" s="332" t="str">
        <f t="shared" si="20"/>
        <v>OK</v>
      </c>
      <c r="Z52" s="8"/>
    </row>
    <row r="53" spans="2:26" ht="19.95" customHeight="1" x14ac:dyDescent="0.25">
      <c r="B53" s="8"/>
      <c r="C53" s="72" t="s">
        <v>33</v>
      </c>
      <c r="D53" s="157"/>
      <c r="E53" s="434" t="s">
        <v>34</v>
      </c>
      <c r="F53" s="435"/>
      <c r="G53" s="435"/>
      <c r="H53" s="435"/>
      <c r="I53" s="435"/>
      <c r="J53" s="435"/>
      <c r="K53" s="435"/>
      <c r="L53" s="436"/>
      <c r="M53" s="8"/>
      <c r="O53" s="8"/>
      <c r="P53" s="310"/>
      <c r="Q53" s="8"/>
      <c r="S53" s="8"/>
      <c r="T53" s="453"/>
      <c r="U53" s="440"/>
      <c r="V53" s="440"/>
      <c r="W53" s="440"/>
      <c r="X53" s="440"/>
      <c r="Y53" s="441"/>
      <c r="Z53" s="8"/>
    </row>
    <row r="54" spans="2:26" ht="30" customHeight="1" x14ac:dyDescent="0.25">
      <c r="B54" s="8"/>
      <c r="C54" s="76" t="s">
        <v>365</v>
      </c>
      <c r="D54" s="158" t="s">
        <v>365</v>
      </c>
      <c r="E54" s="77" t="s">
        <v>366</v>
      </c>
      <c r="F54" s="1"/>
      <c r="G54" s="1"/>
      <c r="H54" s="318">
        <f>F54+G54</f>
        <v>0</v>
      </c>
      <c r="I54" s="1"/>
      <c r="J54" s="1"/>
      <c r="K54" s="318">
        <f>I54+J54</f>
        <v>0</v>
      </c>
      <c r="L54" s="319">
        <f>H54+K54</f>
        <v>0</v>
      </c>
      <c r="M54" s="8"/>
      <c r="O54" s="8"/>
      <c r="P54" s="310"/>
      <c r="Q54" s="8"/>
      <c r="S54" s="8"/>
      <c r="T54" s="78"/>
      <c r="U54" s="79"/>
      <c r="V54" s="79"/>
      <c r="W54" s="79"/>
      <c r="X54" s="331">
        <f t="shared" si="11"/>
        <v>0</v>
      </c>
      <c r="Y54" s="332" t="str">
        <f>IF(X54=L54,"OK","ERROR")</f>
        <v>OK</v>
      </c>
      <c r="Z54" s="8"/>
    </row>
    <row r="55" spans="2:26" ht="19.95" customHeight="1" x14ac:dyDescent="0.25">
      <c r="B55" s="8"/>
      <c r="C55" s="76" t="s">
        <v>367</v>
      </c>
      <c r="D55" s="158" t="s">
        <v>367</v>
      </c>
      <c r="E55" s="77" t="s">
        <v>368</v>
      </c>
      <c r="F55" s="1"/>
      <c r="G55" s="1"/>
      <c r="H55" s="318">
        <f>F55+G55</f>
        <v>0</v>
      </c>
      <c r="I55" s="1"/>
      <c r="J55" s="1"/>
      <c r="K55" s="318">
        <f>I55+J55</f>
        <v>0</v>
      </c>
      <c r="L55" s="319">
        <f>H55+K55</f>
        <v>0</v>
      </c>
      <c r="M55" s="8"/>
      <c r="O55" s="8"/>
      <c r="P55" s="310"/>
      <c r="Q55" s="8"/>
      <c r="S55" s="8"/>
      <c r="T55" s="78"/>
      <c r="U55" s="79"/>
      <c r="V55" s="79"/>
      <c r="W55" s="79"/>
      <c r="X55" s="331">
        <f t="shared" si="11"/>
        <v>0</v>
      </c>
      <c r="Y55" s="332" t="str">
        <f>IF(X55=L55,"OK","ERROR")</f>
        <v>OK</v>
      </c>
      <c r="Z55" s="8"/>
    </row>
    <row r="56" spans="2:26" ht="26.4" customHeight="1" x14ac:dyDescent="0.25">
      <c r="B56" s="8"/>
      <c r="C56" s="76" t="s">
        <v>369</v>
      </c>
      <c r="D56" s="158" t="s">
        <v>369</v>
      </c>
      <c r="E56" s="77" t="s">
        <v>370</v>
      </c>
      <c r="F56" s="164"/>
      <c r="G56" s="164"/>
      <c r="H56" s="318">
        <f t="shared" ref="H56:H62" si="28">F56+G56</f>
        <v>0</v>
      </c>
      <c r="I56" s="1"/>
      <c r="J56" s="1"/>
      <c r="K56" s="318">
        <f t="shared" ref="K56:K62" si="29">I56+J56</f>
        <v>0</v>
      </c>
      <c r="L56" s="319">
        <f t="shared" ref="L56:L62" si="30">H56+K56</f>
        <v>0</v>
      </c>
      <c r="M56" s="8"/>
      <c r="O56" s="8"/>
      <c r="P56" s="310"/>
      <c r="Q56" s="8"/>
      <c r="S56" s="8"/>
      <c r="T56" s="78"/>
      <c r="U56" s="79"/>
      <c r="V56" s="163"/>
      <c r="W56" s="163"/>
      <c r="X56" s="331">
        <f t="shared" ref="X56:X62" si="31">SUM(T56:W56)</f>
        <v>0</v>
      </c>
      <c r="Y56" s="332" t="str">
        <f t="shared" ref="Y56:Y62" si="32">IF(X56=L56,"OK","ERROR")</f>
        <v>OK</v>
      </c>
      <c r="Z56" s="8"/>
    </row>
    <row r="57" spans="2:26" ht="23.4" customHeight="1" x14ac:dyDescent="0.25">
      <c r="B57" s="8"/>
      <c r="C57" s="76" t="s">
        <v>371</v>
      </c>
      <c r="D57" s="158" t="s">
        <v>371</v>
      </c>
      <c r="E57" s="77" t="s">
        <v>372</v>
      </c>
      <c r="F57" s="1"/>
      <c r="G57" s="1"/>
      <c r="H57" s="318">
        <f t="shared" si="28"/>
        <v>0</v>
      </c>
      <c r="I57" s="1"/>
      <c r="J57" s="1"/>
      <c r="K57" s="318">
        <f t="shared" si="29"/>
        <v>0</v>
      </c>
      <c r="L57" s="319">
        <f t="shared" si="30"/>
        <v>0</v>
      </c>
      <c r="M57" s="8"/>
      <c r="O57" s="8"/>
      <c r="P57" s="310"/>
      <c r="Q57" s="8"/>
      <c r="S57" s="8"/>
      <c r="T57" s="78"/>
      <c r="U57" s="79"/>
      <c r="V57" s="163"/>
      <c r="W57" s="163"/>
      <c r="X57" s="331">
        <f t="shared" si="31"/>
        <v>0</v>
      </c>
      <c r="Y57" s="332" t="str">
        <f t="shared" si="32"/>
        <v>OK</v>
      </c>
      <c r="Z57" s="8"/>
    </row>
    <row r="58" spans="2:26" ht="39.6" customHeight="1" x14ac:dyDescent="0.25">
      <c r="B58" s="8"/>
      <c r="C58" s="76" t="s">
        <v>373</v>
      </c>
      <c r="D58" s="158" t="s">
        <v>373</v>
      </c>
      <c r="E58" s="77" t="s">
        <v>374</v>
      </c>
      <c r="F58" s="1"/>
      <c r="G58" s="1"/>
      <c r="H58" s="318">
        <f t="shared" si="28"/>
        <v>0</v>
      </c>
      <c r="I58" s="1"/>
      <c r="J58" s="1"/>
      <c r="K58" s="318">
        <f t="shared" si="29"/>
        <v>0</v>
      </c>
      <c r="L58" s="319">
        <f t="shared" si="30"/>
        <v>0</v>
      </c>
      <c r="M58" s="8"/>
      <c r="O58" s="8"/>
      <c r="P58" s="310"/>
      <c r="Q58" s="8"/>
      <c r="S58" s="8"/>
      <c r="T58" s="78"/>
      <c r="U58" s="79"/>
      <c r="V58" s="163"/>
      <c r="W58" s="163"/>
      <c r="X58" s="331">
        <f t="shared" si="31"/>
        <v>0</v>
      </c>
      <c r="Y58" s="332" t="str">
        <f t="shared" si="32"/>
        <v>OK</v>
      </c>
      <c r="Z58" s="8"/>
    </row>
    <row r="59" spans="2:26" ht="19.95" customHeight="1" x14ac:dyDescent="0.25">
      <c r="B59" s="8"/>
      <c r="C59" s="76" t="s">
        <v>375</v>
      </c>
      <c r="D59" s="158" t="s">
        <v>375</v>
      </c>
      <c r="E59" s="77" t="s">
        <v>376</v>
      </c>
      <c r="F59" s="1"/>
      <c r="G59" s="1"/>
      <c r="H59" s="318">
        <f t="shared" si="28"/>
        <v>0</v>
      </c>
      <c r="I59" s="1"/>
      <c r="J59" s="1"/>
      <c r="K59" s="318">
        <f t="shared" si="29"/>
        <v>0</v>
      </c>
      <c r="L59" s="319">
        <f t="shared" si="30"/>
        <v>0</v>
      </c>
      <c r="M59" s="8"/>
      <c r="O59" s="8"/>
      <c r="P59" s="310"/>
      <c r="Q59" s="8"/>
      <c r="S59" s="8"/>
      <c r="T59" s="78"/>
      <c r="U59" s="79"/>
      <c r="V59" s="163"/>
      <c r="W59" s="163"/>
      <c r="X59" s="331">
        <f t="shared" si="31"/>
        <v>0</v>
      </c>
      <c r="Y59" s="332" t="str">
        <f t="shared" si="32"/>
        <v>OK</v>
      </c>
      <c r="Z59" s="8"/>
    </row>
    <row r="60" spans="2:26" ht="33" customHeight="1" x14ac:dyDescent="0.25">
      <c r="B60" s="8"/>
      <c r="C60" s="76" t="s">
        <v>377</v>
      </c>
      <c r="D60" s="158" t="s">
        <v>377</v>
      </c>
      <c r="E60" s="77" t="s">
        <v>378</v>
      </c>
      <c r="F60" s="1"/>
      <c r="G60" s="1"/>
      <c r="H60" s="318">
        <f t="shared" si="28"/>
        <v>0</v>
      </c>
      <c r="I60" s="1"/>
      <c r="J60" s="1"/>
      <c r="K60" s="318">
        <f t="shared" si="29"/>
        <v>0</v>
      </c>
      <c r="L60" s="319">
        <f t="shared" si="30"/>
        <v>0</v>
      </c>
      <c r="M60" s="8"/>
      <c r="O60" s="8"/>
      <c r="P60" s="310"/>
      <c r="Q60" s="8"/>
      <c r="S60" s="8"/>
      <c r="T60" s="78"/>
      <c r="U60" s="79"/>
      <c r="V60" s="163"/>
      <c r="W60" s="163"/>
      <c r="X60" s="331">
        <f t="shared" si="31"/>
        <v>0</v>
      </c>
      <c r="Y60" s="332" t="str">
        <f t="shared" si="32"/>
        <v>OK</v>
      </c>
      <c r="Z60" s="8"/>
    </row>
    <row r="61" spans="2:26" ht="19.95" customHeight="1" x14ac:dyDescent="0.25">
      <c r="B61" s="8"/>
      <c r="C61" s="76" t="s">
        <v>379</v>
      </c>
      <c r="D61" s="158" t="s">
        <v>379</v>
      </c>
      <c r="E61" s="77" t="s">
        <v>35</v>
      </c>
      <c r="F61" s="1"/>
      <c r="G61" s="1"/>
      <c r="H61" s="318">
        <f t="shared" si="28"/>
        <v>0</v>
      </c>
      <c r="I61" s="1"/>
      <c r="J61" s="1"/>
      <c r="K61" s="318">
        <f t="shared" si="29"/>
        <v>0</v>
      </c>
      <c r="L61" s="319">
        <f t="shared" si="30"/>
        <v>0</v>
      </c>
      <c r="M61" s="8"/>
      <c r="O61" s="8"/>
      <c r="P61" s="310"/>
      <c r="Q61" s="8"/>
      <c r="S61" s="8"/>
      <c r="T61" s="78"/>
      <c r="U61" s="79"/>
      <c r="V61" s="163"/>
      <c r="W61" s="163"/>
      <c r="X61" s="331">
        <f t="shared" si="31"/>
        <v>0</v>
      </c>
      <c r="Y61" s="332" t="str">
        <f t="shared" si="32"/>
        <v>OK</v>
      </c>
      <c r="Z61" s="8"/>
    </row>
    <row r="62" spans="2:26" ht="19.95" customHeight="1" x14ac:dyDescent="0.25">
      <c r="B62" s="8"/>
      <c r="C62" s="76" t="s">
        <v>380</v>
      </c>
      <c r="D62" s="158" t="s">
        <v>380</v>
      </c>
      <c r="E62" s="77" t="s">
        <v>381</v>
      </c>
      <c r="F62" s="1"/>
      <c r="G62" s="1"/>
      <c r="H62" s="318">
        <f t="shared" si="28"/>
        <v>0</v>
      </c>
      <c r="I62" s="1"/>
      <c r="J62" s="1"/>
      <c r="K62" s="318">
        <f t="shared" si="29"/>
        <v>0</v>
      </c>
      <c r="L62" s="319">
        <f t="shared" si="30"/>
        <v>0</v>
      </c>
      <c r="M62" s="8"/>
      <c r="O62" s="8"/>
      <c r="P62" s="310" t="str">
        <f>IF(H62&lt;=5000,"OK","ERROR")</f>
        <v>OK</v>
      </c>
      <c r="Q62" s="8"/>
      <c r="S62" s="8"/>
      <c r="T62" s="78"/>
      <c r="U62" s="79"/>
      <c r="V62" s="163"/>
      <c r="W62" s="163"/>
      <c r="X62" s="331">
        <f t="shared" si="31"/>
        <v>0</v>
      </c>
      <c r="Y62" s="332" t="str">
        <f t="shared" si="32"/>
        <v>OK</v>
      </c>
      <c r="Z62" s="8"/>
    </row>
    <row r="63" spans="2:26" ht="19.95" customHeight="1" x14ac:dyDescent="0.25">
      <c r="B63" s="8"/>
      <c r="C63" s="76"/>
      <c r="D63" s="158"/>
      <c r="E63" s="81" t="s">
        <v>36</v>
      </c>
      <c r="F63" s="320">
        <f>F54+F55+F57+F58+F59+F60+F61+F62</f>
        <v>0</v>
      </c>
      <c r="G63" s="320">
        <f t="shared" ref="G63:H63" si="33">G54+G55+G57+G58+G59+G60+G61+G62</f>
        <v>0</v>
      </c>
      <c r="H63" s="320">
        <f t="shared" si="33"/>
        <v>0</v>
      </c>
      <c r="I63" s="320">
        <f>SUM(I54:I62)</f>
        <v>0</v>
      </c>
      <c r="J63" s="320">
        <f t="shared" ref="J63:L63" si="34">SUM(J54:J62)</f>
        <v>0</v>
      </c>
      <c r="K63" s="320">
        <f t="shared" si="34"/>
        <v>0</v>
      </c>
      <c r="L63" s="321">
        <f t="shared" si="34"/>
        <v>0</v>
      </c>
      <c r="M63" s="8"/>
      <c r="O63" s="8"/>
      <c r="P63" s="310"/>
      <c r="Q63" s="8"/>
      <c r="S63" s="8"/>
      <c r="T63" s="311">
        <f t="shared" ref="T63" si="35">SUM(T54:T62)</f>
        <v>0</v>
      </c>
      <c r="U63" s="311">
        <f t="shared" ref="U63" si="36">SUM(U54:U62)</f>
        <v>0</v>
      </c>
      <c r="V63" s="311">
        <f t="shared" ref="V63" si="37">SUM(V54:V62)</f>
        <v>0</v>
      </c>
      <c r="W63" s="311">
        <f t="shared" ref="W63" si="38">SUM(W54:W62)</f>
        <v>0</v>
      </c>
      <c r="X63" s="331">
        <f t="shared" si="11"/>
        <v>0</v>
      </c>
      <c r="Y63" s="332" t="str">
        <f>IF(X63=L63,"OK","ERROR")</f>
        <v>OK</v>
      </c>
      <c r="Z63" s="8"/>
    </row>
    <row r="64" spans="2:26" ht="19.95" customHeight="1" x14ac:dyDescent="0.25">
      <c r="B64" s="8"/>
      <c r="C64" s="72" t="s">
        <v>37</v>
      </c>
      <c r="D64" s="157"/>
      <c r="E64" s="434" t="s">
        <v>382</v>
      </c>
      <c r="F64" s="435"/>
      <c r="G64" s="435"/>
      <c r="H64" s="435"/>
      <c r="I64" s="435"/>
      <c r="J64" s="435"/>
      <c r="K64" s="435"/>
      <c r="L64" s="436"/>
      <c r="M64" s="8"/>
      <c r="O64" s="8"/>
      <c r="P64" s="310"/>
      <c r="Q64" s="8"/>
      <c r="S64" s="8"/>
      <c r="T64" s="453"/>
      <c r="U64" s="440"/>
      <c r="V64" s="440"/>
      <c r="W64" s="440"/>
      <c r="X64" s="440"/>
      <c r="Y64" s="441"/>
      <c r="Z64" s="8"/>
    </row>
    <row r="65" spans="2:26" ht="19.95" customHeight="1" x14ac:dyDescent="0.25">
      <c r="B65" s="8"/>
      <c r="C65" s="76" t="s">
        <v>38</v>
      </c>
      <c r="D65" s="158"/>
      <c r="E65" s="77" t="s">
        <v>383</v>
      </c>
      <c r="F65" s="164"/>
      <c r="G65" s="164"/>
      <c r="H65" s="164"/>
      <c r="I65" s="1"/>
      <c r="J65" s="1"/>
      <c r="K65" s="318">
        <f>I65+J65</f>
        <v>0</v>
      </c>
      <c r="L65" s="319">
        <f>K65</f>
        <v>0</v>
      </c>
      <c r="M65" s="8"/>
      <c r="O65" s="8"/>
      <c r="P65" s="310"/>
      <c r="Q65" s="8"/>
      <c r="S65" s="8"/>
      <c r="T65" s="78"/>
      <c r="U65" s="79"/>
      <c r="V65" s="79"/>
      <c r="W65" s="79"/>
      <c r="X65" s="331">
        <f t="shared" si="11"/>
        <v>0</v>
      </c>
      <c r="Y65" s="332" t="str">
        <f>IF(X65=L65,"OK","ERROR")</f>
        <v>OK</v>
      </c>
      <c r="Z65" s="8"/>
    </row>
    <row r="66" spans="2:26" ht="19.95" customHeight="1" x14ac:dyDescent="0.25">
      <c r="B66" s="8"/>
      <c r="C66" s="76" t="s">
        <v>384</v>
      </c>
      <c r="D66" s="158"/>
      <c r="E66" s="77" t="s">
        <v>385</v>
      </c>
      <c r="F66" s="164"/>
      <c r="G66" s="164"/>
      <c r="H66" s="164"/>
      <c r="I66" s="1"/>
      <c r="J66" s="1"/>
      <c r="K66" s="318">
        <f>I66+J66</f>
        <v>0</v>
      </c>
      <c r="L66" s="319">
        <f t="shared" ref="L66:L67" si="39">K66</f>
        <v>0</v>
      </c>
      <c r="M66" s="8"/>
      <c r="O66" s="8"/>
      <c r="P66" s="310"/>
      <c r="Q66" s="8"/>
      <c r="S66" s="8"/>
      <c r="T66" s="78"/>
      <c r="U66" s="79"/>
      <c r="V66" s="163"/>
      <c r="W66" s="163"/>
      <c r="X66" s="331">
        <f t="shared" ref="X66" si="40">SUM(T66:W66)</f>
        <v>0</v>
      </c>
      <c r="Y66" s="332" t="str">
        <f>IF(X66=L66,"OK","ERROR")</f>
        <v>OK</v>
      </c>
      <c r="Z66" s="8"/>
    </row>
    <row r="67" spans="2:26" ht="22.8" customHeight="1" thickBot="1" x14ac:dyDescent="0.3">
      <c r="B67" s="8"/>
      <c r="C67" s="87"/>
      <c r="D67" s="161"/>
      <c r="E67" s="81" t="s">
        <v>39</v>
      </c>
      <c r="F67" s="320">
        <v>0</v>
      </c>
      <c r="G67" s="320">
        <v>0</v>
      </c>
      <c r="H67" s="320">
        <v>0</v>
      </c>
      <c r="I67" s="320">
        <f>SUM(I65:I66)</f>
        <v>0</v>
      </c>
      <c r="J67" s="320">
        <f t="shared" ref="J67:K67" si="41">SUM(J65:J66)</f>
        <v>0</v>
      </c>
      <c r="K67" s="320">
        <f t="shared" si="41"/>
        <v>0</v>
      </c>
      <c r="L67" s="319">
        <f t="shared" si="39"/>
        <v>0</v>
      </c>
      <c r="M67" s="8"/>
      <c r="O67" s="8"/>
      <c r="P67" s="310"/>
      <c r="Q67" s="8"/>
      <c r="S67" s="8"/>
      <c r="T67" s="312">
        <f>SUM(T65:T66)</f>
        <v>0</v>
      </c>
      <c r="U67" s="308">
        <f t="shared" ref="U67:W67" si="42">SUM(U65:U66)</f>
        <v>0</v>
      </c>
      <c r="V67" s="308">
        <f t="shared" si="42"/>
        <v>0</v>
      </c>
      <c r="W67" s="314">
        <f t="shared" si="42"/>
        <v>0</v>
      </c>
      <c r="X67" s="331">
        <f t="shared" si="11"/>
        <v>0</v>
      </c>
      <c r="Y67" s="332" t="str">
        <f>IF(X67=L67,"OK","ERROR")</f>
        <v>OK</v>
      </c>
      <c r="Z67" s="8"/>
    </row>
    <row r="68" spans="2:26" ht="19.95" customHeight="1" thickBot="1" x14ac:dyDescent="0.3">
      <c r="B68" s="8"/>
      <c r="C68" s="88"/>
      <c r="D68" s="162"/>
      <c r="E68" s="89" t="s">
        <v>40</v>
      </c>
      <c r="F68" s="324">
        <f t="shared" ref="F68:L68" si="43">F67+F63+F52+F43+F23+F20</f>
        <v>0</v>
      </c>
      <c r="G68" s="324">
        <f t="shared" si="43"/>
        <v>0</v>
      </c>
      <c r="H68" s="324">
        <f t="shared" si="43"/>
        <v>0</v>
      </c>
      <c r="I68" s="324">
        <f t="shared" si="43"/>
        <v>0</v>
      </c>
      <c r="J68" s="324">
        <f t="shared" si="43"/>
        <v>0</v>
      </c>
      <c r="K68" s="324">
        <f t="shared" si="43"/>
        <v>0</v>
      </c>
      <c r="L68" s="325">
        <f t="shared" si="43"/>
        <v>0</v>
      </c>
      <c r="M68" s="8"/>
      <c r="O68" s="8"/>
      <c r="P68" s="310"/>
      <c r="Q68" s="8"/>
      <c r="S68" s="8"/>
      <c r="T68" s="315">
        <f>T67+T63+T52+T43+T23+T20</f>
        <v>0</v>
      </c>
      <c r="U68" s="315">
        <f>U67+U63+U52+U43+U23+U20</f>
        <v>0</v>
      </c>
      <c r="V68" s="315">
        <f>V67+V63+V52+V43+V23+V20</f>
        <v>0</v>
      </c>
      <c r="W68" s="315">
        <f>W67+W63+W52+W43+W23+W20</f>
        <v>0</v>
      </c>
      <c r="X68" s="333">
        <f t="shared" si="11"/>
        <v>0</v>
      </c>
      <c r="Y68" s="334" t="str">
        <f>IF(X68=L68,"OK","ERROR")</f>
        <v>OK</v>
      </c>
      <c r="Z68" s="8"/>
    </row>
    <row r="69" spans="2:26" ht="19.95" customHeight="1" thickBot="1" x14ac:dyDescent="0.3">
      <c r="B69" s="8"/>
      <c r="C69" s="90"/>
      <c r="D69" s="90"/>
      <c r="E69" s="91"/>
      <c r="F69" s="92"/>
      <c r="G69" s="92"/>
      <c r="H69" s="92"/>
      <c r="I69" s="92"/>
      <c r="J69" s="92"/>
      <c r="K69" s="92"/>
      <c r="L69" s="92"/>
      <c r="M69" s="8"/>
      <c r="O69" s="8"/>
      <c r="P69" s="310"/>
      <c r="Q69" s="8"/>
      <c r="S69" s="8"/>
      <c r="T69" s="93"/>
      <c r="U69" s="93"/>
      <c r="V69" s="93"/>
      <c r="W69" s="93"/>
      <c r="X69" s="93"/>
      <c r="Y69" s="24"/>
      <c r="Z69" s="8"/>
    </row>
    <row r="70" spans="2:26" ht="35.4" customHeight="1" thickBot="1" x14ac:dyDescent="0.3">
      <c r="B70" s="8"/>
      <c r="C70" s="449" t="s">
        <v>402</v>
      </c>
      <c r="D70" s="450"/>
      <c r="E70" s="450"/>
      <c r="F70" s="450"/>
      <c r="G70" s="450"/>
      <c r="H70" s="450"/>
      <c r="I70" s="450"/>
      <c r="J70" s="450"/>
      <c r="K70" s="450"/>
      <c r="L70" s="451"/>
      <c r="M70" s="8"/>
      <c r="O70" s="8"/>
      <c r="P70" s="316" t="str">
        <f>IF((H20+H23+H45+H46+H54+H55+H61)&lt;=50%*H52,"OK","ERROR")</f>
        <v>OK</v>
      </c>
      <c r="Q70" s="8"/>
      <c r="S70" s="8"/>
      <c r="T70" s="120" t="str">
        <f>IFERROR(T68/$X$68,"")</f>
        <v/>
      </c>
      <c r="U70" s="120" t="str">
        <f t="shared" ref="U70:W70" si="44">IFERROR(U68/$X$68,"")</f>
        <v/>
      </c>
      <c r="V70" s="120" t="str">
        <f t="shared" si="44"/>
        <v/>
      </c>
      <c r="W70" s="120" t="str">
        <f t="shared" si="44"/>
        <v/>
      </c>
      <c r="X70" s="95"/>
      <c r="Y70" s="24"/>
      <c r="Z70" s="8"/>
    </row>
    <row r="71" spans="2:26" ht="14.4" thickBot="1" x14ac:dyDescent="0.3">
      <c r="B71" s="8"/>
      <c r="C71" s="94"/>
      <c r="D71" s="8"/>
      <c r="E71" s="8"/>
      <c r="F71" s="8"/>
      <c r="G71" s="8"/>
      <c r="H71" s="96"/>
      <c r="I71" s="8"/>
      <c r="J71" s="8"/>
      <c r="K71" s="8"/>
      <c r="L71" s="8"/>
      <c r="M71" s="8"/>
      <c r="O71" s="8"/>
      <c r="P71" s="8"/>
      <c r="Q71" s="8"/>
      <c r="S71" s="8"/>
      <c r="T71" s="8"/>
      <c r="U71" s="8"/>
      <c r="V71" s="8"/>
      <c r="W71" s="8"/>
      <c r="X71" s="8"/>
      <c r="Y71" s="8"/>
      <c r="Z71" s="8"/>
    </row>
    <row r="72" spans="2:26" ht="21" customHeight="1" thickBot="1" x14ac:dyDescent="0.3">
      <c r="B72" s="8"/>
      <c r="C72" s="454" t="s">
        <v>589</v>
      </c>
      <c r="D72" s="455"/>
      <c r="E72" s="455"/>
      <c r="F72" s="455"/>
      <c r="G72" s="455"/>
      <c r="H72" s="455"/>
      <c r="I72" s="455"/>
      <c r="J72" s="455"/>
      <c r="K72" s="455"/>
      <c r="L72" s="456"/>
      <c r="M72" s="8"/>
      <c r="O72" s="8"/>
      <c r="P72" s="8"/>
      <c r="Q72" s="8"/>
      <c r="S72" s="99" t="s">
        <v>130</v>
      </c>
      <c r="T72" s="100" t="s">
        <v>126</v>
      </c>
      <c r="U72" s="100"/>
      <c r="V72" s="100"/>
      <c r="W72" s="100"/>
      <c r="X72" s="100"/>
      <c r="Y72" s="100"/>
      <c r="Z72" s="101"/>
    </row>
    <row r="73" spans="2:26" x14ac:dyDescent="0.25">
      <c r="B73" s="8"/>
      <c r="C73" s="94"/>
      <c r="D73" s="8"/>
      <c r="E73" s="8"/>
      <c r="F73" s="8"/>
      <c r="G73" s="8"/>
      <c r="H73" s="96"/>
      <c r="I73" s="8"/>
      <c r="J73" s="8"/>
      <c r="K73" s="8"/>
      <c r="L73" s="8"/>
      <c r="M73" s="8"/>
      <c r="O73" s="8"/>
      <c r="P73" s="8"/>
      <c r="Q73" s="8"/>
      <c r="S73" s="105"/>
      <c r="T73" s="106" t="s">
        <v>127</v>
      </c>
      <c r="U73" s="106"/>
      <c r="V73" s="106"/>
      <c r="W73" s="106"/>
      <c r="X73" s="106"/>
      <c r="Y73" s="106"/>
      <c r="Z73" s="107"/>
    </row>
    <row r="74" spans="2:26" ht="14.4" thickBot="1" x14ac:dyDescent="0.3">
      <c r="B74" s="8"/>
      <c r="C74" s="94"/>
      <c r="D74" s="8"/>
      <c r="E74" s="8"/>
      <c r="F74" s="8"/>
      <c r="G74" s="8"/>
      <c r="H74" s="96"/>
      <c r="I74" s="8"/>
      <c r="J74" s="8"/>
      <c r="K74" s="8"/>
      <c r="L74" s="8"/>
      <c r="M74" s="8"/>
      <c r="O74" s="8"/>
      <c r="P74" s="8"/>
      <c r="Q74" s="8"/>
      <c r="S74" s="105"/>
      <c r="T74" s="106" t="s">
        <v>128</v>
      </c>
      <c r="U74" s="106"/>
      <c r="V74" s="106"/>
      <c r="W74" s="106"/>
      <c r="X74" s="106"/>
      <c r="Y74" s="106"/>
      <c r="Z74" s="107"/>
    </row>
    <row r="75" spans="2:26" s="102" customFormat="1" ht="19.95" customHeight="1" x14ac:dyDescent="0.25">
      <c r="B75" s="16"/>
      <c r="C75" s="94"/>
      <c r="D75" s="97" t="s">
        <v>50</v>
      </c>
      <c r="E75" s="98" t="s">
        <v>51</v>
      </c>
      <c r="F75" s="3" t="s">
        <v>52</v>
      </c>
      <c r="G75" s="16"/>
      <c r="H75" s="16"/>
      <c r="I75" s="16"/>
      <c r="J75" s="16"/>
      <c r="K75" s="16"/>
      <c r="L75" s="16"/>
      <c r="M75" s="16"/>
      <c r="N75" s="68"/>
      <c r="O75" s="68"/>
      <c r="P75" s="68"/>
      <c r="Q75" s="68"/>
      <c r="R75" s="68"/>
      <c r="S75" s="105"/>
      <c r="T75" s="106" t="s">
        <v>129</v>
      </c>
      <c r="U75" s="106"/>
      <c r="V75" s="106"/>
      <c r="W75" s="106"/>
      <c r="X75" s="106"/>
      <c r="Y75" s="106"/>
      <c r="Z75" s="107"/>
    </row>
    <row r="76" spans="2:26" s="102" customFormat="1" ht="19.95" customHeight="1" thickBot="1" x14ac:dyDescent="0.3">
      <c r="B76" s="16"/>
      <c r="C76" s="94"/>
      <c r="D76" s="103" t="s">
        <v>53</v>
      </c>
      <c r="E76" s="104" t="s">
        <v>54</v>
      </c>
      <c r="F76" s="326">
        <f>L68</f>
        <v>0</v>
      </c>
      <c r="G76" s="16"/>
      <c r="H76" s="16"/>
      <c r="I76" s="16"/>
      <c r="J76" s="16"/>
      <c r="K76" s="16"/>
      <c r="L76" s="16"/>
      <c r="M76" s="16"/>
      <c r="N76" s="68"/>
      <c r="O76" s="68"/>
      <c r="P76" s="68"/>
      <c r="Q76" s="68"/>
      <c r="R76" s="68"/>
      <c r="S76" s="109"/>
      <c r="T76" s="110"/>
      <c r="U76" s="110"/>
      <c r="V76" s="110"/>
      <c r="W76" s="110"/>
      <c r="X76" s="111"/>
      <c r="Y76" s="112"/>
      <c r="Z76" s="113"/>
    </row>
    <row r="77" spans="2:26" s="102" customFormat="1" ht="19.95" customHeight="1" x14ac:dyDescent="0.25">
      <c r="B77" s="16"/>
      <c r="C77" s="94"/>
      <c r="D77" s="103" t="s">
        <v>55</v>
      </c>
      <c r="E77" s="108" t="s">
        <v>56</v>
      </c>
      <c r="F77" s="327">
        <f>K68</f>
        <v>0</v>
      </c>
      <c r="G77" s="16"/>
      <c r="H77" s="16"/>
      <c r="I77" s="16"/>
      <c r="J77" s="16"/>
      <c r="K77" s="16"/>
      <c r="L77" s="16"/>
      <c r="M77" s="16"/>
      <c r="N77" s="68"/>
      <c r="O77" s="68"/>
      <c r="P77" s="68"/>
      <c r="Q77" s="68"/>
      <c r="R77" s="68"/>
    </row>
    <row r="78" spans="2:26" s="102" customFormat="1" ht="19.8" customHeight="1" x14ac:dyDescent="0.25">
      <c r="B78" s="16"/>
      <c r="C78" s="94"/>
      <c r="D78" s="103" t="s">
        <v>57</v>
      </c>
      <c r="E78" s="108" t="s">
        <v>243</v>
      </c>
      <c r="F78" s="327">
        <f>F76-F77</f>
        <v>0</v>
      </c>
      <c r="G78" s="16"/>
      <c r="H78" s="16"/>
      <c r="I78" s="452" t="s">
        <v>400</v>
      </c>
      <c r="J78" s="452"/>
      <c r="K78" s="180" t="s">
        <v>392</v>
      </c>
      <c r="L78" s="16"/>
      <c r="M78" s="16"/>
      <c r="N78" s="68"/>
      <c r="O78" s="68"/>
      <c r="P78" s="68"/>
      <c r="Q78" s="68"/>
      <c r="R78" s="68"/>
    </row>
    <row r="79" spans="2:26" s="102" customFormat="1" ht="19.95" customHeight="1" x14ac:dyDescent="0.25">
      <c r="B79" s="16"/>
      <c r="C79" s="94"/>
      <c r="D79" s="103" t="s">
        <v>58</v>
      </c>
      <c r="E79" s="104" t="s">
        <v>59</v>
      </c>
      <c r="F79" s="326">
        <f>SUM(F80:F81)</f>
        <v>0</v>
      </c>
      <c r="G79" s="16"/>
      <c r="H79" s="16"/>
      <c r="I79" s="452" t="s">
        <v>401</v>
      </c>
      <c r="J79" s="452"/>
      <c r="K79" s="180" t="s">
        <v>394</v>
      </c>
      <c r="L79" s="16"/>
      <c r="M79" s="16"/>
      <c r="N79" s="68"/>
      <c r="O79" s="68"/>
      <c r="P79" s="68"/>
      <c r="Q79" s="68"/>
      <c r="R79" s="68"/>
    </row>
    <row r="80" spans="2:26" s="102" customFormat="1" ht="19.95" customHeight="1" x14ac:dyDescent="0.25">
      <c r="B80" s="16"/>
      <c r="C80" s="94"/>
      <c r="D80" s="103" t="s">
        <v>60</v>
      </c>
      <c r="E80" s="108" t="s">
        <v>61</v>
      </c>
      <c r="F80" s="328">
        <f>F90+F100</f>
        <v>0</v>
      </c>
      <c r="G80" s="16"/>
      <c r="H80" s="16"/>
      <c r="I80" s="16"/>
      <c r="J80" s="16"/>
      <c r="K80" s="16"/>
      <c r="L80" s="16"/>
      <c r="M80" s="16"/>
      <c r="N80" s="68"/>
      <c r="O80" s="68"/>
      <c r="P80" s="68"/>
      <c r="Q80" s="68"/>
      <c r="R80" s="68"/>
      <c r="S80" s="68"/>
      <c r="T80" s="68"/>
      <c r="U80" s="68"/>
      <c r="V80" s="68"/>
      <c r="W80" s="68"/>
      <c r="X80" s="68"/>
      <c r="Y80" s="68"/>
      <c r="Z80" s="68"/>
    </row>
    <row r="81" spans="2:26" s="102" customFormat="1" ht="28.2" customHeight="1" thickBot="1" x14ac:dyDescent="0.3">
      <c r="B81" s="16"/>
      <c r="C81" s="94"/>
      <c r="D81" s="103" t="s">
        <v>62</v>
      </c>
      <c r="E81" s="108" t="s">
        <v>63</v>
      </c>
      <c r="F81" s="327">
        <f>F91+F101</f>
        <v>0</v>
      </c>
      <c r="G81" s="16"/>
      <c r="H81" s="16"/>
      <c r="I81" s="16"/>
      <c r="J81" s="16"/>
      <c r="K81" s="16"/>
      <c r="L81" s="16"/>
      <c r="M81" s="16"/>
      <c r="N81" s="68"/>
      <c r="O81" s="68"/>
      <c r="P81" s="68"/>
      <c r="Q81" s="68"/>
      <c r="R81" s="68"/>
      <c r="S81" s="68"/>
      <c r="T81" s="68"/>
      <c r="U81" s="68"/>
      <c r="V81" s="68"/>
      <c r="W81" s="68"/>
      <c r="X81" s="68"/>
      <c r="Y81" s="68"/>
      <c r="Z81" s="68"/>
    </row>
    <row r="82" spans="2:26" s="102" customFormat="1" ht="19.95" customHeight="1" thickBot="1" x14ac:dyDescent="0.3">
      <c r="B82" s="16"/>
      <c r="C82" s="94"/>
      <c r="D82" s="114" t="s">
        <v>64</v>
      </c>
      <c r="E82" s="115" t="s">
        <v>65</v>
      </c>
      <c r="F82" s="329">
        <f>F92+F102</f>
        <v>0</v>
      </c>
      <c r="G82" s="330" t="str">
        <f>IF(F82=0,"",IF(AND(F82/eur&lt;=1500000,F82/eur&gt;=200001),"OK","ERROR"))</f>
        <v/>
      </c>
      <c r="H82" s="181"/>
      <c r="I82" s="116"/>
      <c r="J82" s="16"/>
      <c r="K82" s="16"/>
      <c r="L82" s="16"/>
      <c r="M82" s="16"/>
      <c r="N82" s="68"/>
      <c r="O82" s="68"/>
      <c r="P82" s="68"/>
      <c r="Q82" s="68"/>
      <c r="R82" s="68"/>
      <c r="S82" s="68"/>
      <c r="T82" s="68"/>
      <c r="U82" s="68"/>
      <c r="V82" s="68"/>
      <c r="W82" s="68"/>
      <c r="X82" s="68"/>
      <c r="Y82" s="68"/>
      <c r="Z82" s="68"/>
    </row>
    <row r="83" spans="2:26" x14ac:dyDescent="0.25">
      <c r="B83" s="8"/>
      <c r="C83" s="94"/>
      <c r="D83" s="8"/>
      <c r="E83" s="8"/>
      <c r="F83" s="8"/>
      <c r="G83" s="8"/>
      <c r="H83" s="8"/>
      <c r="I83" s="8"/>
      <c r="J83" s="8"/>
      <c r="K83" s="8"/>
      <c r="L83" s="8"/>
      <c r="M83" s="8"/>
      <c r="P83" s="68"/>
    </row>
    <row r="84" spans="2:26" ht="14.4" thickBot="1" x14ac:dyDescent="0.3">
      <c r="B84" s="8"/>
      <c r="C84" s="94"/>
      <c r="D84" s="8"/>
      <c r="E84" s="8"/>
      <c r="F84" s="8"/>
      <c r="G84" s="8"/>
      <c r="H84" s="8"/>
      <c r="I84" s="8"/>
      <c r="J84" s="8"/>
      <c r="K84" s="8"/>
      <c r="L84" s="8"/>
      <c r="M84" s="8"/>
    </row>
    <row r="85" spans="2:26" x14ac:dyDescent="0.25">
      <c r="B85" s="8"/>
      <c r="C85" s="94"/>
      <c r="D85" s="97" t="s">
        <v>50</v>
      </c>
      <c r="E85" s="98" t="s">
        <v>238</v>
      </c>
      <c r="F85" s="3" t="s">
        <v>52</v>
      </c>
      <c r="G85" s="8"/>
      <c r="H85" s="8"/>
      <c r="I85" s="96"/>
      <c r="J85" s="8"/>
      <c r="K85" s="8"/>
      <c r="L85" s="8"/>
      <c r="M85" s="8"/>
    </row>
    <row r="86" spans="2:26" ht="27.6" x14ac:dyDescent="0.25">
      <c r="B86" s="8"/>
      <c r="C86" s="94"/>
      <c r="D86" s="103" t="s">
        <v>53</v>
      </c>
      <c r="E86" s="118" t="s">
        <v>239</v>
      </c>
      <c r="F86" s="326">
        <f>SUM(F87:F88)</f>
        <v>0</v>
      </c>
      <c r="G86" s="8"/>
      <c r="H86" s="8"/>
      <c r="I86" s="8"/>
      <c r="J86" s="8"/>
      <c r="K86" s="8"/>
      <c r="L86" s="8"/>
      <c r="M86" s="8"/>
    </row>
    <row r="87" spans="2:26" x14ac:dyDescent="0.25">
      <c r="B87" s="8"/>
      <c r="C87" s="94"/>
      <c r="D87" s="103" t="s">
        <v>55</v>
      </c>
      <c r="E87" s="108" t="s">
        <v>56</v>
      </c>
      <c r="F87" s="327">
        <f>K20+K23+K52+K54+K55+K61+K67</f>
        <v>0</v>
      </c>
      <c r="G87" s="8"/>
      <c r="H87" s="8"/>
      <c r="I87" s="8"/>
      <c r="J87" s="8"/>
      <c r="K87" s="8"/>
      <c r="L87" s="8"/>
      <c r="M87" s="8"/>
    </row>
    <row r="88" spans="2:26" x14ac:dyDescent="0.25">
      <c r="B88" s="8"/>
      <c r="C88" s="94"/>
      <c r="D88" s="103" t="s">
        <v>57</v>
      </c>
      <c r="E88" s="108" t="s">
        <v>242</v>
      </c>
      <c r="F88" s="327">
        <f>H20+H23+H52+H54+H55+H61</f>
        <v>0</v>
      </c>
      <c r="G88" s="8"/>
      <c r="H88" s="8"/>
      <c r="I88" s="8"/>
      <c r="J88" s="8"/>
      <c r="K88" s="8"/>
      <c r="L88" s="8"/>
      <c r="M88" s="8"/>
    </row>
    <row r="89" spans="2:26" x14ac:dyDescent="0.25">
      <c r="B89" s="8"/>
      <c r="C89" s="94"/>
      <c r="D89" s="103" t="s">
        <v>58</v>
      </c>
      <c r="E89" s="104" t="s">
        <v>59</v>
      </c>
      <c r="F89" s="326">
        <f>SUM(F90:F91)</f>
        <v>0</v>
      </c>
      <c r="G89" s="8"/>
      <c r="H89" s="8"/>
      <c r="I89" s="8"/>
      <c r="J89" s="8"/>
      <c r="K89" s="8"/>
      <c r="L89" s="8"/>
      <c r="M89" s="8"/>
    </row>
    <row r="90" spans="2:26" x14ac:dyDescent="0.25">
      <c r="B90" s="8"/>
      <c r="C90" s="94"/>
      <c r="D90" s="103" t="s">
        <v>60</v>
      </c>
      <c r="E90" s="108" t="s">
        <v>61</v>
      </c>
      <c r="F90" s="327">
        <f>F88-F92</f>
        <v>0</v>
      </c>
      <c r="G90" s="8"/>
      <c r="H90" s="8"/>
      <c r="I90" s="8"/>
      <c r="J90" s="8"/>
      <c r="K90" s="8"/>
      <c r="L90" s="8"/>
      <c r="M90" s="8"/>
    </row>
    <row r="91" spans="2:26" ht="28.2" thickBot="1" x14ac:dyDescent="0.3">
      <c r="B91" s="8"/>
      <c r="C91" s="94"/>
      <c r="D91" s="103" t="s">
        <v>62</v>
      </c>
      <c r="E91" s="108" t="s">
        <v>63</v>
      </c>
      <c r="F91" s="327">
        <f>F87</f>
        <v>0</v>
      </c>
      <c r="G91" s="8"/>
      <c r="H91" s="8"/>
      <c r="I91" s="8"/>
      <c r="J91" s="8"/>
      <c r="K91" s="8"/>
      <c r="L91" s="8"/>
      <c r="M91" s="8"/>
    </row>
    <row r="92" spans="2:26" ht="21.6" customHeight="1" thickBot="1" x14ac:dyDescent="0.3">
      <c r="B92" s="8"/>
      <c r="C92" s="94"/>
      <c r="D92" s="114" t="s">
        <v>64</v>
      </c>
      <c r="E92" s="115" t="s">
        <v>65</v>
      </c>
      <c r="F92" s="119"/>
      <c r="G92" s="330" t="str">
        <f>IF(F92=0,"",IF(F92&lt;=F88*VLOOKUP(K79&amp;K78,Foaie1!C11:D22,2,FALSE),"OK","ERROR"))</f>
        <v/>
      </c>
      <c r="H92" s="8"/>
      <c r="I92" s="8"/>
      <c r="J92" s="8"/>
      <c r="K92" s="8"/>
      <c r="L92" s="8"/>
      <c r="M92" s="8"/>
    </row>
    <row r="93" spans="2:26" x14ac:dyDescent="0.25">
      <c r="B93" s="8"/>
      <c r="C93" s="94"/>
      <c r="D93" s="8"/>
      <c r="E93" s="8"/>
      <c r="F93" s="8"/>
      <c r="G93" s="8"/>
      <c r="H93" s="8"/>
      <c r="I93" s="8"/>
      <c r="J93" s="8"/>
      <c r="K93" s="8"/>
      <c r="L93" s="8"/>
      <c r="M93" s="8"/>
    </row>
    <row r="94" spans="2:26" ht="14.4" thickBot="1" x14ac:dyDescent="0.3">
      <c r="B94" s="8"/>
      <c r="C94" s="94"/>
      <c r="D94" s="8"/>
      <c r="E94" s="8"/>
      <c r="F94" s="8"/>
      <c r="G94" s="8"/>
      <c r="H94" s="8"/>
      <c r="I94" s="8"/>
      <c r="J94" s="8"/>
      <c r="K94" s="8"/>
      <c r="L94" s="8"/>
      <c r="M94" s="8"/>
    </row>
    <row r="95" spans="2:26" x14ac:dyDescent="0.25">
      <c r="B95" s="8"/>
      <c r="C95" s="94"/>
      <c r="D95" s="97" t="s">
        <v>50</v>
      </c>
      <c r="E95" s="98" t="s">
        <v>240</v>
      </c>
      <c r="F95" s="3" t="s">
        <v>52</v>
      </c>
      <c r="G95" s="8"/>
      <c r="H95" s="8"/>
      <c r="I95" s="8"/>
      <c r="J95" s="8"/>
      <c r="K95" s="8"/>
      <c r="L95" s="8"/>
      <c r="M95" s="8"/>
    </row>
    <row r="96" spans="2:26" x14ac:dyDescent="0.25">
      <c r="B96" s="8"/>
      <c r="C96" s="94"/>
      <c r="D96" s="103" t="s">
        <v>53</v>
      </c>
      <c r="E96" s="118" t="s">
        <v>241</v>
      </c>
      <c r="F96" s="326">
        <f>SUM(F97:F98)</f>
        <v>0</v>
      </c>
      <c r="G96" s="8"/>
      <c r="H96" s="8"/>
      <c r="I96" s="8"/>
      <c r="J96" s="8"/>
      <c r="K96" s="8"/>
      <c r="L96" s="8"/>
      <c r="M96" s="8"/>
    </row>
    <row r="97" spans="2:13" ht="14.4" thickBot="1" x14ac:dyDescent="0.3">
      <c r="B97" s="8"/>
      <c r="C97" s="94"/>
      <c r="D97" s="103" t="s">
        <v>55</v>
      </c>
      <c r="E97" s="108" t="s">
        <v>56</v>
      </c>
      <c r="F97" s="327">
        <f>K43+K56+K57+K58+K59+K60+K62</f>
        <v>0</v>
      </c>
      <c r="G97" s="8"/>
      <c r="H97" s="8"/>
      <c r="I97" s="8"/>
      <c r="J97" s="8"/>
      <c r="K97" s="8"/>
      <c r="L97" s="8"/>
      <c r="M97" s="8"/>
    </row>
    <row r="98" spans="2:13" ht="16.8" customHeight="1" thickBot="1" x14ac:dyDescent="0.3">
      <c r="B98" s="8"/>
      <c r="C98" s="94"/>
      <c r="D98" s="103" t="s">
        <v>57</v>
      </c>
      <c r="E98" s="108" t="s">
        <v>243</v>
      </c>
      <c r="F98" s="327">
        <f>H43+H57+H58+H59+H60+H62</f>
        <v>0</v>
      </c>
      <c r="G98" s="330" t="str">
        <f>IF(F98=0,"",IF(F98&lt;=20%*F78,"OK","ERROR"))</f>
        <v/>
      </c>
      <c r="H98" s="8"/>
      <c r="I98" s="182"/>
      <c r="J98" s="8"/>
      <c r="K98" s="8"/>
      <c r="L98" s="8"/>
      <c r="M98" s="8"/>
    </row>
    <row r="99" spans="2:13" x14ac:dyDescent="0.25">
      <c r="B99" s="8"/>
      <c r="C99" s="94"/>
      <c r="D99" s="103" t="s">
        <v>58</v>
      </c>
      <c r="E99" s="104" t="s">
        <v>59</v>
      </c>
      <c r="F99" s="326">
        <f>SUM(F100:F101)</f>
        <v>0</v>
      </c>
      <c r="G99" s="8"/>
      <c r="H99" s="8"/>
      <c r="I99" s="8"/>
      <c r="J99" s="8"/>
      <c r="K99" s="8"/>
      <c r="L99" s="8"/>
      <c r="M99" s="8"/>
    </row>
    <row r="100" spans="2:13" x14ac:dyDescent="0.25">
      <c r="B100" s="8"/>
      <c r="C100" s="94"/>
      <c r="D100" s="103" t="s">
        <v>60</v>
      </c>
      <c r="E100" s="108" t="s">
        <v>61</v>
      </c>
      <c r="F100" s="327">
        <f>F98-F102</f>
        <v>0</v>
      </c>
      <c r="G100" s="8"/>
      <c r="H100" s="8"/>
      <c r="I100" s="8"/>
      <c r="J100" s="8"/>
      <c r="K100" s="8"/>
      <c r="L100" s="8"/>
      <c r="M100" s="8"/>
    </row>
    <row r="101" spans="2:13" ht="28.2" thickBot="1" x14ac:dyDescent="0.3">
      <c r="B101" s="8"/>
      <c r="C101" s="94"/>
      <c r="D101" s="103" t="s">
        <v>62</v>
      </c>
      <c r="E101" s="108" t="s">
        <v>63</v>
      </c>
      <c r="F101" s="327">
        <f>F97</f>
        <v>0</v>
      </c>
      <c r="G101" s="8"/>
      <c r="H101" s="8"/>
      <c r="I101" s="8"/>
      <c r="J101" s="8"/>
      <c r="K101" s="8"/>
      <c r="L101" s="8"/>
      <c r="M101" s="8"/>
    </row>
    <row r="102" spans="2:13" ht="20.399999999999999" customHeight="1" thickBot="1" x14ac:dyDescent="0.3">
      <c r="B102" s="8"/>
      <c r="C102" s="94"/>
      <c r="D102" s="114" t="s">
        <v>64</v>
      </c>
      <c r="E102" s="115" t="s">
        <v>65</v>
      </c>
      <c r="F102" s="119"/>
      <c r="G102" s="330" t="str">
        <f>IF(F102=0,"",IF(F102/eur&lt;=200000,"OK","ERROR"))</f>
        <v/>
      </c>
      <c r="H102" s="8"/>
      <c r="I102" s="8"/>
      <c r="J102" s="8"/>
      <c r="K102" s="8"/>
      <c r="L102" s="8"/>
      <c r="M102" s="8"/>
    </row>
    <row r="103" spans="2:13" x14ac:dyDescent="0.25">
      <c r="B103" s="8"/>
      <c r="C103" s="8"/>
      <c r="D103" s="8"/>
      <c r="E103" s="8"/>
      <c r="F103" s="8"/>
      <c r="G103" s="8"/>
      <c r="H103" s="8"/>
      <c r="I103" s="8"/>
      <c r="J103" s="8"/>
      <c r="K103" s="8"/>
      <c r="L103" s="8"/>
      <c r="M103" s="8"/>
    </row>
    <row r="104" spans="2:13" x14ac:dyDescent="0.25">
      <c r="B104" s="8"/>
      <c r="C104" s="8"/>
      <c r="D104" s="8"/>
      <c r="E104" s="8"/>
      <c r="F104" s="8"/>
      <c r="G104" s="8"/>
      <c r="H104" s="8"/>
      <c r="I104" s="8"/>
      <c r="J104" s="8"/>
      <c r="K104" s="8"/>
      <c r="L104" s="8"/>
      <c r="M104" s="8"/>
    </row>
    <row r="109" spans="2:13" x14ac:dyDescent="0.25">
      <c r="L109" s="317"/>
    </row>
  </sheetData>
  <sheetProtection algorithmName="SHA-512" hashValue="SV3Bb/e1R/ayyjeg0uaCl3KT9jp9n2G/dxRW1UW8NtH2sN+Hz4dNWWgIv3uTIstJJB1M+HzTXBOe9pjRC0JkSQ==" saltValue="4wlWXwM/XuNW1PHmkP2qkQ==" spinCount="100000" sheet="1" objects="1" scenarios="1"/>
  <mergeCells count="24">
    <mergeCell ref="C70:L70"/>
    <mergeCell ref="I78:J78"/>
    <mergeCell ref="I79:J79"/>
    <mergeCell ref="T24:Y24"/>
    <mergeCell ref="T64:Y64"/>
    <mergeCell ref="T53:Y53"/>
    <mergeCell ref="E64:L64"/>
    <mergeCell ref="E24:L24"/>
    <mergeCell ref="E44:L44"/>
    <mergeCell ref="E53:L53"/>
    <mergeCell ref="C72:L72"/>
    <mergeCell ref="C13:C14"/>
    <mergeCell ref="E13:E14"/>
    <mergeCell ref="F13:G13"/>
    <mergeCell ref="H13:H14"/>
    <mergeCell ref="I13:J13"/>
    <mergeCell ref="D13:D14"/>
    <mergeCell ref="P13:P14"/>
    <mergeCell ref="T13:Y14"/>
    <mergeCell ref="L13:L14"/>
    <mergeCell ref="E15:L15"/>
    <mergeCell ref="E21:L21"/>
    <mergeCell ref="K13:K14"/>
    <mergeCell ref="U21:Y21"/>
  </mergeCells>
  <conditionalFormatting sqref="G92">
    <cfRule type="cellIs" dxfId="8" priority="3" operator="equal">
      <formula>"OK"</formula>
    </cfRule>
    <cfRule type="cellIs" dxfId="7" priority="4" operator="equal">
      <formula>"ERROR"</formula>
    </cfRule>
  </conditionalFormatting>
  <conditionalFormatting sqref="G98">
    <cfRule type="cellIs" dxfId="6" priority="1" operator="equal">
      <formula>"OK"</formula>
    </cfRule>
    <cfRule type="cellIs" dxfId="5" priority="2" operator="equal">
      <formula>"ERROR"</formula>
    </cfRule>
  </conditionalFormatting>
  <conditionalFormatting sqref="G102">
    <cfRule type="cellIs" dxfId="4" priority="5" operator="equal">
      <formula>"OK"</formula>
    </cfRule>
  </conditionalFormatting>
  <conditionalFormatting sqref="P16:P70 G82 G102">
    <cfRule type="cellIs" dxfId="3" priority="13" operator="equal">
      <formula>"ERROR"</formula>
    </cfRule>
  </conditionalFormatting>
  <conditionalFormatting sqref="P16:P70 G82">
    <cfRule type="cellIs" dxfId="2" priority="6" operator="equal">
      <formula>"OK"</formula>
    </cfRule>
  </conditionalFormatting>
  <conditionalFormatting sqref="Y16:Y20 Y22:Y23 Y25:Y52 Y54:Y63 Y65:Y70 Y76">
    <cfRule type="cellIs" dxfId="1" priority="10" operator="equal">
      <formula>"error"</formula>
    </cfRule>
  </conditionalFormatting>
  <pageMargins left="0.31496062992125984" right="0.31496062992125984" top="0.35433070866141736" bottom="0.35433070866141736" header="0.31496062992125984" footer="0.31496062992125984"/>
  <pageSetup scale="47"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E0A0F74C-1846-401C-AC1A-F6E3E4743056}">
          <x14:formula1>
            <xm:f>Foaie1!$D$3:$E$3</xm:f>
          </x14:formula1>
          <xm:sqref>K78</xm:sqref>
        </x14:dataValidation>
        <x14:dataValidation type="list" allowBlank="1" showInputMessage="1" showErrorMessage="1" xr:uid="{39AF81E3-DBB8-48BF-817F-9A88215DC65B}">
          <x14:formula1>
            <xm:f>Foaie1!$C$4:$C$9</xm:f>
          </x14:formula1>
          <xm:sqref>K79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X145"/>
  <sheetViews>
    <sheetView zoomScaleNormal="100" workbookViewId="0">
      <pane xSplit="2" ySplit="15" topLeftCell="C116" activePane="bottomRight" state="frozen"/>
      <selection pane="topRight" activeCell="C1" sqref="C1"/>
      <selection pane="bottomLeft" activeCell="A14" sqref="A14"/>
      <selection pane="bottomRight" activeCell="S107" sqref="S107"/>
    </sheetView>
  </sheetViews>
  <sheetFormatPr defaultRowHeight="13.8" outlineLevelRow="2" x14ac:dyDescent="0.25"/>
  <cols>
    <col min="1" max="1" width="5.6640625" style="9" customWidth="1"/>
    <col min="2" max="3" width="5.21875" style="9" customWidth="1"/>
    <col min="4" max="4" width="53.21875" style="9" customWidth="1"/>
    <col min="5" max="5" width="6.88671875" style="67" customWidth="1"/>
    <col min="6" max="6" width="4.88671875" style="9" customWidth="1"/>
    <col min="7" max="7" width="11.44140625" style="67" customWidth="1"/>
    <col min="8" max="8" width="3.88671875" style="9" customWidth="1"/>
    <col min="9" max="9" width="12.44140625" style="9" customWidth="1"/>
    <col min="10" max="10" width="11.6640625" style="9" customWidth="1"/>
    <col min="11" max="14" width="11.109375" style="9" bestFit="1" customWidth="1"/>
    <col min="15" max="23" width="11" style="9" bestFit="1" customWidth="1"/>
    <col min="24" max="24" width="4.88671875" style="9" customWidth="1"/>
    <col min="25" max="16384" width="8.88671875" style="9"/>
  </cols>
  <sheetData>
    <row r="3" spans="2:24" x14ac:dyDescent="0.25">
      <c r="B3" s="8"/>
      <c r="C3" s="8"/>
      <c r="D3" s="8"/>
      <c r="E3" s="19"/>
      <c r="F3" s="8"/>
      <c r="G3" s="19"/>
      <c r="H3" s="8"/>
      <c r="I3" s="8"/>
      <c r="J3" s="8"/>
      <c r="K3" s="8"/>
      <c r="L3" s="8"/>
      <c r="M3" s="8"/>
      <c r="N3" s="8"/>
      <c r="O3" s="8"/>
      <c r="P3" s="8"/>
      <c r="Q3" s="8"/>
      <c r="R3" s="8"/>
      <c r="S3" s="8"/>
      <c r="T3" s="8"/>
      <c r="U3" s="8"/>
      <c r="V3" s="8"/>
      <c r="W3" s="8"/>
      <c r="X3" s="8"/>
    </row>
    <row r="4" spans="2:24" ht="14.4" thickBot="1" x14ac:dyDescent="0.3">
      <c r="B4" s="8"/>
      <c r="C4" s="8"/>
      <c r="D4" s="8"/>
      <c r="E4" s="19"/>
      <c r="F4" s="8"/>
      <c r="G4" s="19"/>
      <c r="H4" s="8"/>
      <c r="I4" s="8"/>
      <c r="J4" s="8"/>
      <c r="K4" s="8"/>
      <c r="L4" s="8"/>
      <c r="M4" s="8"/>
      <c r="N4" s="8"/>
      <c r="O4" s="8"/>
      <c r="P4" s="8"/>
      <c r="Q4" s="8"/>
      <c r="R4" s="8"/>
      <c r="S4" s="8"/>
      <c r="T4" s="8"/>
      <c r="U4" s="8"/>
      <c r="V4" s="8"/>
      <c r="W4" s="8"/>
      <c r="X4" s="8"/>
    </row>
    <row r="5" spans="2:24" x14ac:dyDescent="0.25">
      <c r="B5" s="8"/>
      <c r="C5" s="8"/>
      <c r="D5" s="10" t="str">
        <f>'4-Buget cerere'!C4</f>
        <v>PROGRAMUL REGIONAL NORD-VEST 2021-2027</v>
      </c>
      <c r="E5" s="175"/>
      <c r="F5" s="69"/>
      <c r="G5" s="165"/>
      <c r="H5" s="166"/>
      <c r="I5" s="167"/>
      <c r="J5" s="8"/>
      <c r="K5" s="8"/>
      <c r="L5" s="8"/>
      <c r="M5" s="8"/>
      <c r="N5" s="8"/>
      <c r="O5" s="8"/>
      <c r="P5" s="8"/>
      <c r="Q5" s="8"/>
      <c r="R5" s="8"/>
      <c r="S5" s="8"/>
      <c r="T5" s="8"/>
      <c r="U5" s="8"/>
      <c r="V5" s="8"/>
      <c r="W5" s="8"/>
      <c r="X5" s="8"/>
    </row>
    <row r="6" spans="2:24" ht="13.8" customHeight="1" x14ac:dyDescent="0.25">
      <c r="B6" s="8"/>
      <c r="C6" s="8"/>
      <c r="D6" s="387" t="str">
        <f>'4-Buget cerere'!C5</f>
        <v>Obiectiv specific: RSO1.3 Intensificarea creșterii durabile și a competitivității IMM-urilor și crearea de locuri de muncă în cadrul IMM-urilor, inclusiv prin investiții productive</v>
      </c>
      <c r="E6" s="388"/>
      <c r="F6" s="388"/>
      <c r="G6" s="388"/>
      <c r="H6" s="388"/>
      <c r="I6" s="389"/>
      <c r="J6" s="174"/>
      <c r="K6" s="8"/>
      <c r="L6" s="8"/>
      <c r="M6" s="8"/>
      <c r="N6" s="8"/>
      <c r="O6" s="8"/>
      <c r="P6" s="8"/>
      <c r="Q6" s="8"/>
      <c r="R6" s="8"/>
      <c r="S6" s="8"/>
      <c r="T6" s="8"/>
      <c r="U6" s="8"/>
      <c r="V6" s="8"/>
      <c r="W6" s="8"/>
      <c r="X6" s="8"/>
    </row>
    <row r="7" spans="2:24" x14ac:dyDescent="0.25">
      <c r="B7" s="8"/>
      <c r="C7" s="8"/>
      <c r="D7" s="387"/>
      <c r="E7" s="388"/>
      <c r="F7" s="388"/>
      <c r="G7" s="388"/>
      <c r="H7" s="388"/>
      <c r="I7" s="389"/>
      <c r="J7" s="174"/>
      <c r="K7" s="8"/>
      <c r="L7" s="8"/>
      <c r="M7" s="8"/>
      <c r="N7" s="8"/>
      <c r="O7" s="8"/>
      <c r="P7" s="8"/>
      <c r="Q7" s="8"/>
      <c r="R7" s="8"/>
      <c r="S7" s="8"/>
      <c r="T7" s="8"/>
      <c r="U7" s="8"/>
      <c r="V7" s="8"/>
      <c r="W7" s="8"/>
      <c r="X7" s="8"/>
    </row>
    <row r="8" spans="2:24" x14ac:dyDescent="0.25">
      <c r="B8" s="8"/>
      <c r="C8" s="8"/>
      <c r="D8" s="173" t="str">
        <f>'4-Buget cerere'!C6</f>
        <v>Actiune: a) Creșterea competitivității IMM-urilor</v>
      </c>
      <c r="E8" s="174"/>
      <c r="F8" s="174"/>
      <c r="G8" s="174"/>
      <c r="H8" s="174"/>
      <c r="I8" s="176"/>
      <c r="J8" s="174"/>
      <c r="K8" s="8"/>
      <c r="L8" s="8"/>
      <c r="M8" s="8"/>
      <c r="N8" s="8"/>
      <c r="O8" s="8"/>
      <c r="P8" s="8"/>
      <c r="Q8" s="8"/>
      <c r="R8" s="8"/>
      <c r="S8" s="8"/>
      <c r="T8" s="8"/>
      <c r="U8" s="8"/>
      <c r="V8" s="8"/>
      <c r="W8" s="8"/>
      <c r="X8" s="8"/>
    </row>
    <row r="9" spans="2:24" ht="14.4" thickBot="1" x14ac:dyDescent="0.3">
      <c r="B9" s="8"/>
      <c r="C9" s="8"/>
      <c r="D9" s="14" t="str">
        <f>'4-Buget cerere'!C7</f>
        <v>Apel de proiecte nr. PRNV/2023/131.B/1</v>
      </c>
      <c r="E9" s="112"/>
      <c r="F9" s="70"/>
      <c r="G9" s="169"/>
      <c r="H9" s="170"/>
      <c r="I9" s="171"/>
      <c r="J9" s="8"/>
      <c r="K9" s="8"/>
      <c r="L9" s="8"/>
      <c r="M9" s="8"/>
      <c r="N9" s="8"/>
      <c r="O9" s="8"/>
      <c r="P9" s="8"/>
      <c r="Q9" s="8"/>
      <c r="R9" s="8"/>
      <c r="S9" s="8"/>
      <c r="T9" s="8"/>
      <c r="U9" s="8"/>
      <c r="V9" s="8"/>
      <c r="W9" s="8"/>
      <c r="X9" s="8"/>
    </row>
    <row r="10" spans="2:24" x14ac:dyDescent="0.25">
      <c r="B10" s="8"/>
      <c r="C10" s="8"/>
      <c r="D10" s="17"/>
      <c r="E10" s="24"/>
      <c r="F10" s="17"/>
      <c r="G10" s="19"/>
      <c r="H10" s="8"/>
      <c r="I10" s="8"/>
      <c r="J10" s="8"/>
      <c r="K10" s="245">
        <f>'1-Inputuri'!L9</f>
        <v>0</v>
      </c>
      <c r="L10" s="245">
        <f>'1-Inputuri'!M9</f>
        <v>0</v>
      </c>
      <c r="M10" s="245">
        <f>'1-Inputuri'!N9</f>
        <v>1</v>
      </c>
      <c r="N10" s="245">
        <f>'1-Inputuri'!O9</f>
        <v>2</v>
      </c>
      <c r="O10" s="245">
        <f>'1-Inputuri'!P9</f>
        <v>3</v>
      </c>
      <c r="P10" s="245">
        <f>'1-Inputuri'!Q9</f>
        <v>4</v>
      </c>
      <c r="Q10" s="245">
        <f>'1-Inputuri'!R9</f>
        <v>5</v>
      </c>
      <c r="R10" s="245">
        <f>'1-Inputuri'!S9</f>
        <v>6</v>
      </c>
      <c r="S10" s="245">
        <f>'1-Inputuri'!T9</f>
        <v>7</v>
      </c>
      <c r="T10" s="245">
        <f>'1-Inputuri'!U9</f>
        <v>8</v>
      </c>
      <c r="U10" s="245">
        <f>'1-Inputuri'!V9</f>
        <v>9</v>
      </c>
      <c r="V10" s="245">
        <f>'1-Inputuri'!W9</f>
        <v>10</v>
      </c>
      <c r="W10" s="245">
        <f>'1-Inputuri'!X9</f>
        <v>11</v>
      </c>
      <c r="X10" s="8"/>
    </row>
    <row r="11" spans="2:24" ht="21.6" customHeight="1" x14ac:dyDescent="0.25">
      <c r="B11" s="8"/>
      <c r="C11" s="8"/>
      <c r="D11" s="121" t="s">
        <v>94</v>
      </c>
      <c r="E11" s="122"/>
      <c r="F11" s="123"/>
      <c r="G11" s="123"/>
      <c r="H11" s="124"/>
      <c r="I11" s="193" t="s">
        <v>225</v>
      </c>
      <c r="J11" s="193" t="s">
        <v>226</v>
      </c>
      <c r="K11" s="20">
        <f>'1-Inputuri'!L10</f>
        <v>2024</v>
      </c>
      <c r="L11" s="20">
        <f>'1-Inputuri'!M10</f>
        <v>2025</v>
      </c>
      <c r="M11" s="20">
        <f>'1-Inputuri'!N10</f>
        <v>2026</v>
      </c>
      <c r="N11" s="20">
        <f>'1-Inputuri'!O10</f>
        <v>2027</v>
      </c>
      <c r="O11" s="20">
        <f>'1-Inputuri'!P10</f>
        <v>2028</v>
      </c>
      <c r="P11" s="20">
        <f>'1-Inputuri'!Q10</f>
        <v>2029</v>
      </c>
      <c r="Q11" s="20">
        <f>'1-Inputuri'!R10</f>
        <v>2030</v>
      </c>
      <c r="R11" s="20">
        <f>'1-Inputuri'!S10</f>
        <v>2031</v>
      </c>
      <c r="S11" s="20">
        <f>'1-Inputuri'!T10</f>
        <v>2032</v>
      </c>
      <c r="T11" s="20">
        <f>'1-Inputuri'!U10</f>
        <v>2033</v>
      </c>
      <c r="U11" s="20">
        <f>'1-Inputuri'!V10</f>
        <v>2034</v>
      </c>
      <c r="V11" s="20">
        <f>'1-Inputuri'!W10</f>
        <v>2035</v>
      </c>
      <c r="W11" s="20">
        <f>'1-Inputuri'!X10</f>
        <v>2036</v>
      </c>
      <c r="X11" s="8"/>
    </row>
    <row r="12" spans="2:24" ht="15.6" hidden="1" x14ac:dyDescent="0.25">
      <c r="B12" s="8"/>
      <c r="C12" s="8"/>
      <c r="D12" s="21"/>
      <c r="E12" s="125"/>
      <c r="F12" s="22"/>
      <c r="G12" s="20"/>
      <c r="H12" s="23"/>
      <c r="I12" s="23"/>
      <c r="J12" s="23"/>
      <c r="K12" s="246">
        <f>DATE(K11,12,31)</f>
        <v>45657</v>
      </c>
      <c r="L12" s="246">
        <f t="shared" ref="L12:W12" si="0">DATE(L11,12,31)</f>
        <v>46022</v>
      </c>
      <c r="M12" s="246">
        <f t="shared" si="0"/>
        <v>46387</v>
      </c>
      <c r="N12" s="246">
        <f t="shared" si="0"/>
        <v>46752</v>
      </c>
      <c r="O12" s="246">
        <f t="shared" si="0"/>
        <v>47118</v>
      </c>
      <c r="P12" s="246">
        <f t="shared" si="0"/>
        <v>47483</v>
      </c>
      <c r="Q12" s="246">
        <f t="shared" si="0"/>
        <v>47848</v>
      </c>
      <c r="R12" s="246">
        <f t="shared" si="0"/>
        <v>48213</v>
      </c>
      <c r="S12" s="246">
        <f t="shared" si="0"/>
        <v>48579</v>
      </c>
      <c r="T12" s="246">
        <f t="shared" si="0"/>
        <v>48944</v>
      </c>
      <c r="U12" s="246">
        <f t="shared" si="0"/>
        <v>49309</v>
      </c>
      <c r="V12" s="246">
        <f t="shared" si="0"/>
        <v>49674</v>
      </c>
      <c r="W12" s="246">
        <f t="shared" si="0"/>
        <v>50040</v>
      </c>
      <c r="X12" s="8"/>
    </row>
    <row r="13" spans="2:24" ht="15.6" hidden="1" x14ac:dyDescent="0.25">
      <c r="B13" s="8"/>
      <c r="C13" s="8"/>
      <c r="D13" s="21"/>
      <c r="E13" s="125"/>
      <c r="F13" s="22"/>
      <c r="G13" s="20"/>
      <c r="H13" s="23"/>
      <c r="I13" s="23"/>
      <c r="J13" s="23"/>
      <c r="K13" s="247" t="e">
        <f>DATEDIF(#REF!,K12,"M")</f>
        <v>#REF!</v>
      </c>
      <c r="L13" s="247">
        <f>DATEDIF(K12,L12,"M")</f>
        <v>12</v>
      </c>
      <c r="M13" s="247">
        <f t="shared" ref="M13:W13" si="1">DATEDIF(L12,M12,"M")</f>
        <v>12</v>
      </c>
      <c r="N13" s="247">
        <f t="shared" si="1"/>
        <v>12</v>
      </c>
      <c r="O13" s="247">
        <f t="shared" si="1"/>
        <v>12</v>
      </c>
      <c r="P13" s="247">
        <f t="shared" si="1"/>
        <v>12</v>
      </c>
      <c r="Q13" s="247">
        <f t="shared" si="1"/>
        <v>12</v>
      </c>
      <c r="R13" s="247">
        <f t="shared" si="1"/>
        <v>12</v>
      </c>
      <c r="S13" s="247">
        <f t="shared" si="1"/>
        <v>12</v>
      </c>
      <c r="T13" s="247">
        <f t="shared" si="1"/>
        <v>12</v>
      </c>
      <c r="U13" s="247">
        <f t="shared" si="1"/>
        <v>12</v>
      </c>
      <c r="V13" s="247">
        <f t="shared" si="1"/>
        <v>12</v>
      </c>
      <c r="W13" s="247">
        <f t="shared" si="1"/>
        <v>12</v>
      </c>
      <c r="X13" s="8"/>
    </row>
    <row r="14" spans="2:24" ht="22.8" customHeight="1" x14ac:dyDescent="0.25">
      <c r="B14" s="8"/>
      <c r="C14" s="8"/>
      <c r="D14" s="121" t="s">
        <v>95</v>
      </c>
      <c r="E14" s="122"/>
      <c r="F14" s="123"/>
      <c r="G14" s="123"/>
      <c r="H14" s="124"/>
      <c r="I14" s="248" t="s">
        <v>227</v>
      </c>
      <c r="J14" s="248" t="s">
        <v>227</v>
      </c>
      <c r="K14" s="248" t="str">
        <f>'1-Inputuri'!L13</f>
        <v>Implementare</v>
      </c>
      <c r="L14" s="248" t="str">
        <f>'1-Inputuri'!M13</f>
        <v>Implementare</v>
      </c>
      <c r="M14" s="248" t="str">
        <f>'1-Inputuri'!N13</f>
        <v>Operare</v>
      </c>
      <c r="N14" s="248" t="str">
        <f>'1-Inputuri'!O13</f>
        <v>Operare</v>
      </c>
      <c r="O14" s="248" t="str">
        <f>'1-Inputuri'!P13</f>
        <v>Operare</v>
      </c>
      <c r="P14" s="248" t="str">
        <f>'1-Inputuri'!Q13</f>
        <v>Operare</v>
      </c>
      <c r="Q14" s="248" t="str">
        <f>'1-Inputuri'!R13</f>
        <v>Operare</v>
      </c>
      <c r="R14" s="248" t="str">
        <f>'1-Inputuri'!S13</f>
        <v>Operare</v>
      </c>
      <c r="S14" s="248" t="str">
        <f>'1-Inputuri'!T13</f>
        <v>Operare</v>
      </c>
      <c r="T14" s="248" t="str">
        <f>'1-Inputuri'!U13</f>
        <v>Operare</v>
      </c>
      <c r="U14" s="248" t="str">
        <f>'1-Inputuri'!V13</f>
        <v>Operare</v>
      </c>
      <c r="V14" s="248" t="str">
        <f>'1-Inputuri'!W13</f>
        <v>Operare</v>
      </c>
      <c r="W14" s="248" t="str">
        <f>'1-Inputuri'!X13</f>
        <v>Operare</v>
      </c>
      <c r="X14" s="8"/>
    </row>
    <row r="15" spans="2:24" ht="22.8" customHeight="1" x14ac:dyDescent="0.25">
      <c r="B15" s="8"/>
      <c r="C15" s="8"/>
      <c r="D15" s="8"/>
      <c r="E15" s="19"/>
      <c r="F15" s="8"/>
      <c r="G15" s="8"/>
      <c r="H15" s="8"/>
      <c r="I15" s="8"/>
      <c r="J15" s="8"/>
      <c r="K15" s="8"/>
      <c r="L15" s="8"/>
      <c r="M15" s="8"/>
      <c r="N15" s="8"/>
      <c r="O15" s="8"/>
      <c r="P15" s="8"/>
      <c r="Q15" s="8"/>
      <c r="R15" s="8"/>
      <c r="S15" s="8"/>
      <c r="T15" s="8"/>
      <c r="U15" s="8"/>
      <c r="V15" s="8"/>
      <c r="W15" s="8"/>
      <c r="X15" s="8"/>
    </row>
    <row r="16" spans="2:24" ht="22.8" customHeight="1" x14ac:dyDescent="0.25">
      <c r="G16" s="9"/>
    </row>
    <row r="17" spans="2:24" x14ac:dyDescent="0.25">
      <c r="B17" s="8"/>
      <c r="C17" s="8"/>
      <c r="D17" s="8"/>
      <c r="E17" s="19"/>
      <c r="F17" s="8"/>
      <c r="G17" s="24"/>
      <c r="H17" s="17"/>
      <c r="I17" s="17"/>
      <c r="J17" s="17"/>
      <c r="K17" s="17"/>
      <c r="L17" s="17"/>
      <c r="M17" s="17"/>
      <c r="N17" s="17"/>
      <c r="O17" s="17"/>
      <c r="P17" s="17"/>
      <c r="Q17" s="17"/>
      <c r="R17" s="17"/>
      <c r="S17" s="17"/>
      <c r="T17" s="17"/>
      <c r="U17" s="17"/>
      <c r="V17" s="8"/>
      <c r="W17" s="8"/>
      <c r="X17" s="8"/>
    </row>
    <row r="18" spans="2:24" s="29" customFormat="1" ht="27" customHeight="1" x14ac:dyDescent="0.3">
      <c r="B18" s="25"/>
      <c r="C18" s="25"/>
      <c r="D18" s="26" t="s">
        <v>228</v>
      </c>
      <c r="E18" s="126"/>
      <c r="F18" s="127"/>
      <c r="G18" s="126"/>
      <c r="H18" s="27"/>
      <c r="I18" s="27"/>
      <c r="J18" s="27"/>
      <c r="K18" s="27"/>
      <c r="L18" s="27"/>
      <c r="M18" s="27"/>
      <c r="N18" s="27"/>
      <c r="O18" s="27"/>
      <c r="P18" s="27"/>
      <c r="Q18" s="27"/>
      <c r="R18" s="27"/>
      <c r="S18" s="27"/>
      <c r="T18" s="27"/>
      <c r="U18" s="27"/>
      <c r="V18" s="27"/>
      <c r="W18" s="27"/>
      <c r="X18" s="25"/>
    </row>
    <row r="19" spans="2:24" x14ac:dyDescent="0.25">
      <c r="B19" s="8"/>
      <c r="C19" s="8"/>
      <c r="D19" s="8"/>
      <c r="E19" s="19"/>
      <c r="F19" s="8"/>
      <c r="G19" s="19"/>
      <c r="H19" s="8"/>
      <c r="I19" s="8"/>
      <c r="J19" s="8"/>
      <c r="K19" s="8"/>
      <c r="L19" s="8"/>
      <c r="M19" s="8"/>
      <c r="N19" s="8"/>
      <c r="O19" s="8"/>
      <c r="P19" s="8"/>
      <c r="Q19" s="8"/>
      <c r="R19" s="8"/>
      <c r="S19" s="8"/>
      <c r="T19" s="8"/>
      <c r="U19" s="8"/>
      <c r="V19" s="8"/>
      <c r="W19" s="8"/>
      <c r="X19" s="8"/>
    </row>
    <row r="20" spans="2:24" outlineLevel="1" x14ac:dyDescent="0.25">
      <c r="B20" s="8"/>
      <c r="C20" s="8"/>
      <c r="D20" s="39" t="s">
        <v>114</v>
      </c>
      <c r="E20" s="45" t="s">
        <v>183</v>
      </c>
      <c r="F20" s="8"/>
      <c r="G20" s="46" t="s">
        <v>113</v>
      </c>
      <c r="H20" s="8"/>
      <c r="I20" s="8"/>
      <c r="J20" s="8"/>
      <c r="K20" s="8"/>
      <c r="L20" s="8"/>
      <c r="M20" s="8"/>
      <c r="N20" s="8"/>
      <c r="O20" s="8"/>
      <c r="P20" s="8"/>
      <c r="Q20" s="8"/>
      <c r="R20" s="8"/>
      <c r="S20" s="8"/>
      <c r="T20" s="8"/>
      <c r="U20" s="8"/>
      <c r="V20" s="8"/>
      <c r="W20" s="8"/>
      <c r="X20" s="8"/>
    </row>
    <row r="21" spans="2:24" ht="13.2" customHeight="1" outlineLevel="1" x14ac:dyDescent="0.25">
      <c r="B21" s="8"/>
      <c r="C21" s="8"/>
      <c r="D21" s="18"/>
      <c r="E21" s="19"/>
      <c r="F21" s="8"/>
      <c r="G21" s="19"/>
      <c r="H21" s="8"/>
      <c r="I21" s="8"/>
      <c r="J21" s="8"/>
      <c r="K21" s="8"/>
      <c r="L21" s="8"/>
      <c r="M21" s="8"/>
      <c r="N21" s="8"/>
      <c r="O21" s="8"/>
      <c r="P21" s="8"/>
      <c r="Q21" s="8"/>
      <c r="R21" s="8"/>
      <c r="S21" s="8"/>
      <c r="T21" s="8"/>
      <c r="U21" s="8"/>
      <c r="V21" s="8"/>
      <c r="W21" s="8"/>
      <c r="X21" s="8"/>
    </row>
    <row r="22" spans="2:24" outlineLevel="1" x14ac:dyDescent="0.25">
      <c r="B22" s="8"/>
      <c r="C22" s="128">
        <v>1</v>
      </c>
      <c r="D22" s="129" t="s">
        <v>132</v>
      </c>
      <c r="E22" s="48"/>
      <c r="F22" s="8"/>
      <c r="G22" s="55" t="s">
        <v>101</v>
      </c>
      <c r="H22" s="8"/>
      <c r="I22" s="266">
        <f>I23+I24-I25+I26</f>
        <v>0</v>
      </c>
      <c r="J22" s="266">
        <f t="shared" ref="J22:U22" si="2">J23+J24-J25+J26</f>
        <v>0</v>
      </c>
      <c r="K22" s="266">
        <f t="shared" si="2"/>
        <v>0</v>
      </c>
      <c r="L22" s="266">
        <f t="shared" si="2"/>
        <v>0</v>
      </c>
      <c r="M22" s="266">
        <f t="shared" si="2"/>
        <v>0</v>
      </c>
      <c r="N22" s="266">
        <f t="shared" si="2"/>
        <v>0</v>
      </c>
      <c r="O22" s="266">
        <f t="shared" si="2"/>
        <v>0</v>
      </c>
      <c r="P22" s="266">
        <f t="shared" si="2"/>
        <v>0</v>
      </c>
      <c r="Q22" s="266">
        <f t="shared" si="2"/>
        <v>0</v>
      </c>
      <c r="R22" s="266">
        <f t="shared" si="2"/>
        <v>0</v>
      </c>
      <c r="S22" s="266">
        <f t="shared" si="2"/>
        <v>0</v>
      </c>
      <c r="T22" s="266">
        <f t="shared" si="2"/>
        <v>0</v>
      </c>
      <c r="U22" s="266">
        <f t="shared" si="2"/>
        <v>0</v>
      </c>
      <c r="V22" s="266">
        <f t="shared" ref="V22" si="3">V23+V24-V25+V26</f>
        <v>0</v>
      </c>
      <c r="W22" s="266">
        <f t="shared" ref="W22" si="4">W23+W24-W25+W26</f>
        <v>0</v>
      </c>
      <c r="X22" s="8"/>
    </row>
    <row r="23" spans="2:24" outlineLevel="1" x14ac:dyDescent="0.25">
      <c r="B23" s="8"/>
      <c r="C23" s="128"/>
      <c r="D23" s="130" t="s">
        <v>178</v>
      </c>
      <c r="E23" s="48" t="s">
        <v>184</v>
      </c>
      <c r="F23" s="8"/>
      <c r="G23" s="42" t="s">
        <v>101</v>
      </c>
      <c r="H23" s="8"/>
      <c r="I23" s="335">
        <f>'2-Bilant_Solicitant'!G135</f>
        <v>0</v>
      </c>
      <c r="J23" s="335">
        <f>'2-Bilant_Solicitant'!H135</f>
        <v>0</v>
      </c>
      <c r="K23" s="43"/>
      <c r="L23" s="43"/>
      <c r="M23" s="43"/>
      <c r="N23" s="43"/>
      <c r="O23" s="43"/>
      <c r="P23" s="43"/>
      <c r="Q23" s="43"/>
      <c r="R23" s="43"/>
      <c r="S23" s="43"/>
      <c r="T23" s="43"/>
      <c r="U23" s="43"/>
      <c r="V23" s="43"/>
      <c r="W23" s="43"/>
      <c r="X23" s="8"/>
    </row>
    <row r="24" spans="2:24" ht="15.6" customHeight="1" outlineLevel="1" x14ac:dyDescent="0.25">
      <c r="B24" s="8"/>
      <c r="C24" s="128"/>
      <c r="D24" s="130" t="s">
        <v>179</v>
      </c>
      <c r="E24" s="48" t="s">
        <v>184</v>
      </c>
      <c r="F24" s="8"/>
      <c r="G24" s="42" t="s">
        <v>101</v>
      </c>
      <c r="H24" s="8"/>
      <c r="I24" s="335">
        <f>'2-Bilant_Solicitant'!G136</f>
        <v>0</v>
      </c>
      <c r="J24" s="335">
        <f>'2-Bilant_Solicitant'!H136</f>
        <v>0</v>
      </c>
      <c r="K24" s="43"/>
      <c r="L24" s="43"/>
      <c r="M24" s="43"/>
      <c r="N24" s="43"/>
      <c r="O24" s="43"/>
      <c r="P24" s="43"/>
      <c r="Q24" s="43"/>
      <c r="R24" s="43"/>
      <c r="S24" s="43"/>
      <c r="T24" s="43"/>
      <c r="U24" s="43"/>
      <c r="V24" s="43"/>
      <c r="W24" s="43"/>
      <c r="X24" s="8"/>
    </row>
    <row r="25" spans="2:24" ht="15.6" customHeight="1" outlineLevel="1" x14ac:dyDescent="0.25">
      <c r="B25" s="8"/>
      <c r="C25" s="128"/>
      <c r="D25" s="130" t="s">
        <v>180</v>
      </c>
      <c r="E25" s="48" t="s">
        <v>185</v>
      </c>
      <c r="F25" s="8"/>
      <c r="G25" s="42" t="s">
        <v>101</v>
      </c>
      <c r="H25" s="8"/>
      <c r="I25" s="335">
        <f>'2-Bilant_Solicitant'!G137</f>
        <v>0</v>
      </c>
      <c r="J25" s="335">
        <f>'2-Bilant_Solicitant'!H137</f>
        <v>0</v>
      </c>
      <c r="K25" s="43"/>
      <c r="L25" s="43"/>
      <c r="M25" s="43"/>
      <c r="N25" s="43"/>
      <c r="O25" s="43"/>
      <c r="P25" s="43"/>
      <c r="Q25" s="43"/>
      <c r="R25" s="43"/>
      <c r="S25" s="43"/>
      <c r="T25" s="43"/>
      <c r="U25" s="43"/>
      <c r="V25" s="43"/>
      <c r="W25" s="43"/>
      <c r="X25" s="8"/>
    </row>
    <row r="26" spans="2:24" ht="15.6" customHeight="1" outlineLevel="1" x14ac:dyDescent="0.25">
      <c r="B26" s="8"/>
      <c r="C26" s="128"/>
      <c r="D26" s="130" t="s">
        <v>181</v>
      </c>
      <c r="E26" s="48" t="s">
        <v>184</v>
      </c>
      <c r="F26" s="8"/>
      <c r="G26" s="42" t="s">
        <v>101</v>
      </c>
      <c r="H26" s="8"/>
      <c r="I26" s="335">
        <f>'2-Bilant_Solicitant'!G138</f>
        <v>0</v>
      </c>
      <c r="J26" s="335">
        <f>'2-Bilant_Solicitant'!H138</f>
        <v>0</v>
      </c>
      <c r="K26" s="43"/>
      <c r="L26" s="43"/>
      <c r="M26" s="43"/>
      <c r="N26" s="43"/>
      <c r="O26" s="43"/>
      <c r="P26" s="43"/>
      <c r="Q26" s="43"/>
      <c r="R26" s="43"/>
      <c r="S26" s="43"/>
      <c r="T26" s="43"/>
      <c r="U26" s="43"/>
      <c r="V26" s="43"/>
      <c r="W26" s="43"/>
      <c r="X26" s="8"/>
    </row>
    <row r="27" spans="2:24" ht="15.6" customHeight="1" outlineLevel="1" x14ac:dyDescent="0.25">
      <c r="B27" s="8"/>
      <c r="C27" s="220">
        <v>2</v>
      </c>
      <c r="D27" s="219" t="s">
        <v>182</v>
      </c>
      <c r="E27" s="48" t="s">
        <v>576</v>
      </c>
      <c r="F27" s="8"/>
      <c r="G27" s="42" t="s">
        <v>101</v>
      </c>
      <c r="H27" s="8"/>
      <c r="I27" s="335">
        <f>'2-Bilant_Solicitant'!G139</f>
        <v>0</v>
      </c>
      <c r="J27" s="335">
        <f>'2-Bilant_Solicitant'!H139</f>
        <v>0</v>
      </c>
      <c r="K27" s="43"/>
      <c r="L27" s="43"/>
      <c r="M27" s="43"/>
      <c r="N27" s="43"/>
      <c r="O27" s="43"/>
      <c r="P27" s="43"/>
      <c r="Q27" s="43"/>
      <c r="R27" s="43"/>
      <c r="S27" s="43"/>
      <c r="T27" s="43"/>
      <c r="U27" s="43"/>
      <c r="V27" s="43"/>
      <c r="W27" s="43"/>
      <c r="X27" s="8"/>
    </row>
    <row r="28" spans="2:24" ht="15.6" customHeight="1" outlineLevel="1" x14ac:dyDescent="0.25">
      <c r="B28" s="8"/>
      <c r="C28" s="128">
        <v>3</v>
      </c>
      <c r="D28" s="131" t="s">
        <v>186</v>
      </c>
      <c r="E28" s="48" t="s">
        <v>184</v>
      </c>
      <c r="F28" s="8"/>
      <c r="G28" s="42" t="s">
        <v>101</v>
      </c>
      <c r="H28" s="8"/>
      <c r="I28" s="335">
        <f>'2-Bilant_Solicitant'!G140</f>
        <v>0</v>
      </c>
      <c r="J28" s="335">
        <f>'2-Bilant_Solicitant'!H140</f>
        <v>0</v>
      </c>
      <c r="K28" s="43"/>
      <c r="L28" s="43"/>
      <c r="M28" s="43"/>
      <c r="N28" s="43"/>
      <c r="O28" s="43"/>
      <c r="P28" s="43"/>
      <c r="Q28" s="43"/>
      <c r="R28" s="43"/>
      <c r="S28" s="43"/>
      <c r="T28" s="43"/>
      <c r="U28" s="43"/>
      <c r="V28" s="43"/>
      <c r="W28" s="43"/>
      <c r="X28" s="8"/>
    </row>
    <row r="29" spans="2:24" ht="15.6" customHeight="1" outlineLevel="1" x14ac:dyDescent="0.25">
      <c r="B29" s="8"/>
      <c r="C29" s="128">
        <v>4</v>
      </c>
      <c r="D29" s="131" t="s">
        <v>187</v>
      </c>
      <c r="E29" s="48" t="s">
        <v>184</v>
      </c>
      <c r="F29" s="8"/>
      <c r="G29" s="42" t="s">
        <v>101</v>
      </c>
      <c r="H29" s="8"/>
      <c r="I29" s="335">
        <f>'2-Bilant_Solicitant'!G141</f>
        <v>0</v>
      </c>
      <c r="J29" s="335">
        <f>'2-Bilant_Solicitant'!H141</f>
        <v>0</v>
      </c>
      <c r="K29" s="43"/>
      <c r="L29" s="43"/>
      <c r="M29" s="43"/>
      <c r="N29" s="43"/>
      <c r="O29" s="43"/>
      <c r="P29" s="43"/>
      <c r="Q29" s="43"/>
      <c r="R29" s="43"/>
      <c r="S29" s="43"/>
      <c r="T29" s="43"/>
      <c r="U29" s="43"/>
      <c r="V29" s="43"/>
      <c r="W29" s="43"/>
      <c r="X29" s="8"/>
    </row>
    <row r="30" spans="2:24" ht="15.6" customHeight="1" outlineLevel="1" x14ac:dyDescent="0.25">
      <c r="B30" s="8"/>
      <c r="C30" s="128">
        <v>5</v>
      </c>
      <c r="D30" s="131" t="s">
        <v>232</v>
      </c>
      <c r="E30" s="48" t="s">
        <v>184</v>
      </c>
      <c r="F30" s="8"/>
      <c r="G30" s="42" t="s">
        <v>101</v>
      </c>
      <c r="H30" s="8"/>
      <c r="I30" s="335">
        <f>'2-Bilant_Solicitant'!G142</f>
        <v>0</v>
      </c>
      <c r="J30" s="335">
        <f>'2-Bilant_Solicitant'!H142</f>
        <v>0</v>
      </c>
      <c r="K30" s="43"/>
      <c r="L30" s="43"/>
      <c r="M30" s="43"/>
      <c r="N30" s="43"/>
      <c r="O30" s="43"/>
      <c r="P30" s="43"/>
      <c r="Q30" s="43"/>
      <c r="R30" s="43"/>
      <c r="S30" s="43"/>
      <c r="T30" s="43"/>
      <c r="U30" s="43"/>
      <c r="V30" s="43"/>
      <c r="W30" s="43"/>
      <c r="X30" s="8"/>
    </row>
    <row r="31" spans="2:24" ht="15.6" customHeight="1" outlineLevel="1" x14ac:dyDescent="0.25">
      <c r="B31" s="8"/>
      <c r="C31" s="128">
        <v>6</v>
      </c>
      <c r="D31" s="131" t="s">
        <v>233</v>
      </c>
      <c r="E31" s="48" t="s">
        <v>184</v>
      </c>
      <c r="F31" s="8"/>
      <c r="G31" s="42" t="s">
        <v>101</v>
      </c>
      <c r="H31" s="8"/>
      <c r="I31" s="335">
        <f>'2-Bilant_Solicitant'!G143</f>
        <v>0</v>
      </c>
      <c r="J31" s="335">
        <f>'2-Bilant_Solicitant'!H143</f>
        <v>0</v>
      </c>
      <c r="K31" s="266">
        <f>K93</f>
        <v>0</v>
      </c>
      <c r="L31" s="266">
        <f t="shared" ref="L31:W31" si="5">L93</f>
        <v>0</v>
      </c>
      <c r="M31" s="266">
        <f t="shared" si="5"/>
        <v>0</v>
      </c>
      <c r="N31" s="266">
        <f t="shared" si="5"/>
        <v>0</v>
      </c>
      <c r="O31" s="266">
        <f t="shared" si="5"/>
        <v>0</v>
      </c>
      <c r="P31" s="266">
        <f t="shared" si="5"/>
        <v>0</v>
      </c>
      <c r="Q31" s="266">
        <f t="shared" si="5"/>
        <v>0</v>
      </c>
      <c r="R31" s="266">
        <f t="shared" si="5"/>
        <v>0</v>
      </c>
      <c r="S31" s="266">
        <f t="shared" si="5"/>
        <v>0</v>
      </c>
      <c r="T31" s="266">
        <f t="shared" si="5"/>
        <v>0</v>
      </c>
      <c r="U31" s="266">
        <f t="shared" si="5"/>
        <v>0</v>
      </c>
      <c r="V31" s="266">
        <f t="shared" si="5"/>
        <v>0</v>
      </c>
      <c r="W31" s="266">
        <f t="shared" si="5"/>
        <v>0</v>
      </c>
      <c r="X31" s="8"/>
    </row>
    <row r="32" spans="2:24" ht="15.6" customHeight="1" outlineLevel="1" x14ac:dyDescent="0.25">
      <c r="B32" s="8"/>
      <c r="C32" s="128">
        <v>7</v>
      </c>
      <c r="D32" s="131" t="s">
        <v>189</v>
      </c>
      <c r="E32" s="48" t="s">
        <v>184</v>
      </c>
      <c r="F32" s="8"/>
      <c r="G32" s="42" t="s">
        <v>101</v>
      </c>
      <c r="H32" s="8"/>
      <c r="I32" s="266">
        <f>'2-Bilant_Solicitant'!G144</f>
        <v>0</v>
      </c>
      <c r="J32" s="266">
        <f>'2-Bilant_Solicitant'!H144</f>
        <v>0</v>
      </c>
      <c r="K32" s="43">
        <f>K33</f>
        <v>0</v>
      </c>
      <c r="L32" s="43">
        <f t="shared" ref="L32:W32" si="6">L33</f>
        <v>0</v>
      </c>
      <c r="M32" s="43">
        <f t="shared" si="6"/>
        <v>0</v>
      </c>
      <c r="N32" s="43">
        <f t="shared" si="6"/>
        <v>0</v>
      </c>
      <c r="O32" s="43">
        <f t="shared" si="6"/>
        <v>0</v>
      </c>
      <c r="P32" s="43">
        <f t="shared" si="6"/>
        <v>0</v>
      </c>
      <c r="Q32" s="43">
        <f t="shared" si="6"/>
        <v>0</v>
      </c>
      <c r="R32" s="43">
        <f t="shared" si="6"/>
        <v>0</v>
      </c>
      <c r="S32" s="43">
        <f t="shared" si="6"/>
        <v>0</v>
      </c>
      <c r="T32" s="43">
        <f t="shared" si="6"/>
        <v>0</v>
      </c>
      <c r="U32" s="43">
        <f t="shared" si="6"/>
        <v>0</v>
      </c>
      <c r="V32" s="43">
        <f t="shared" si="6"/>
        <v>0</v>
      </c>
      <c r="W32" s="43">
        <f t="shared" si="6"/>
        <v>0</v>
      </c>
      <c r="X32" s="8"/>
    </row>
    <row r="33" spans="2:24" ht="15.6" customHeight="1" outlineLevel="1" x14ac:dyDescent="0.25">
      <c r="B33" s="8"/>
      <c r="C33" s="128"/>
      <c r="D33" s="221" t="s">
        <v>188</v>
      </c>
      <c r="E33" s="48" t="s">
        <v>184</v>
      </c>
      <c r="F33" s="8"/>
      <c r="G33" s="42" t="s">
        <v>101</v>
      </c>
      <c r="H33" s="8"/>
      <c r="I33" s="335"/>
      <c r="J33" s="335"/>
      <c r="K33" s="335">
        <f>IF(ISERROR(('1-Inputuri'!L79+'1-Inputuri'!L116)*'4-Buget cerere'!$F$92/'4-Buget cerere'!$F$86),0,('1-Inputuri'!L79+'1-Inputuri'!L116)*'4-Buget cerere'!$F$92/'4-Buget cerere'!$F$86)</f>
        <v>0</v>
      </c>
      <c r="L33" s="335">
        <f>IF(ISERROR(('1-Inputuri'!M79+'1-Inputuri'!M116)*'4-Buget cerere'!$F$92/'4-Buget cerere'!$F$86),0,('1-Inputuri'!M79+'1-Inputuri'!M116)*'4-Buget cerere'!$F$92/'4-Buget cerere'!$F$86)</f>
        <v>0</v>
      </c>
      <c r="M33" s="335">
        <f>IF(ISERROR(('1-Inputuri'!N79+'1-Inputuri'!N116)*'4-Buget cerere'!$F$92/'4-Buget cerere'!$F$86),0,('1-Inputuri'!N79+'1-Inputuri'!N116)*'4-Buget cerere'!$F$92/'4-Buget cerere'!$F$86)</f>
        <v>0</v>
      </c>
      <c r="N33" s="335">
        <f>IF(ISERROR(('1-Inputuri'!O79+'1-Inputuri'!O116)*'4-Buget cerere'!$F$92/'4-Buget cerere'!$F$86),0,('1-Inputuri'!O79+'1-Inputuri'!O116)*'4-Buget cerere'!$F$92/'4-Buget cerere'!$F$86)</f>
        <v>0</v>
      </c>
      <c r="O33" s="335">
        <f>IF(ISERROR(('1-Inputuri'!P79+'1-Inputuri'!P116)*'4-Buget cerere'!$F$92/'4-Buget cerere'!$F$86),0,('1-Inputuri'!P79+'1-Inputuri'!P116)*'4-Buget cerere'!$F$92/'4-Buget cerere'!$F$86)</f>
        <v>0</v>
      </c>
      <c r="P33" s="335">
        <f>IF(ISERROR(('1-Inputuri'!Q79+'1-Inputuri'!Q116)*'4-Buget cerere'!$F$92/'4-Buget cerere'!$F$86),0,('1-Inputuri'!Q79+'1-Inputuri'!Q116)*'4-Buget cerere'!$F$92/'4-Buget cerere'!$F$86)</f>
        <v>0</v>
      </c>
      <c r="Q33" s="335">
        <f>IF(ISERROR(('1-Inputuri'!R79+'1-Inputuri'!R116)*'4-Buget cerere'!$F$92/'4-Buget cerere'!$F$86),0,('1-Inputuri'!R79+'1-Inputuri'!R116)*'4-Buget cerere'!$F$92/'4-Buget cerere'!$F$86)</f>
        <v>0</v>
      </c>
      <c r="R33" s="335">
        <f>IF(ISERROR(('1-Inputuri'!S79+'1-Inputuri'!S116)*'4-Buget cerere'!$F$92/'4-Buget cerere'!$F$86),0,('1-Inputuri'!S79+'1-Inputuri'!S116)*'4-Buget cerere'!$F$92/'4-Buget cerere'!$F$86)</f>
        <v>0</v>
      </c>
      <c r="S33" s="335">
        <f>IF(ISERROR(('1-Inputuri'!T79+'1-Inputuri'!T116)*'4-Buget cerere'!$F$92/'4-Buget cerere'!$F$86),0,('1-Inputuri'!T79+'1-Inputuri'!T116)*'4-Buget cerere'!$F$92/'4-Buget cerere'!$F$86)</f>
        <v>0</v>
      </c>
      <c r="T33" s="335">
        <f>IF(ISERROR(('1-Inputuri'!U79+'1-Inputuri'!U116)*'4-Buget cerere'!$F$92/'4-Buget cerere'!$F$86),0,('1-Inputuri'!U79+'1-Inputuri'!U116)*'4-Buget cerere'!$F$92/'4-Buget cerere'!$F$86)</f>
        <v>0</v>
      </c>
      <c r="U33" s="335">
        <f>IF(ISERROR(('1-Inputuri'!V79+'1-Inputuri'!V116)*'4-Buget cerere'!$F$92/'4-Buget cerere'!$F$86),0,('1-Inputuri'!V79+'1-Inputuri'!V116)*'4-Buget cerere'!$F$92/'4-Buget cerere'!$F$86)</f>
        <v>0</v>
      </c>
      <c r="V33" s="335">
        <f>IF(ISERROR(('1-Inputuri'!W79+'1-Inputuri'!W116)*'4-Buget cerere'!$F$92/'4-Buget cerere'!$F$86),0,('1-Inputuri'!W79+'1-Inputuri'!W116)*'4-Buget cerere'!$F$92/'4-Buget cerere'!$F$86)</f>
        <v>0</v>
      </c>
      <c r="W33" s="335">
        <f>IF(ISERROR(('1-Inputuri'!X79+'1-Inputuri'!X116)*'4-Buget cerere'!$F$92/'4-Buget cerere'!$F$86),0,('1-Inputuri'!X79+'1-Inputuri'!X116)*'4-Buget cerere'!$F$92/'4-Buget cerere'!$F$86)</f>
        <v>0</v>
      </c>
      <c r="X33" s="8"/>
    </row>
    <row r="34" spans="2:24" outlineLevel="2" x14ac:dyDescent="0.25">
      <c r="B34" s="8"/>
      <c r="C34" s="128"/>
      <c r="D34" s="457" t="s">
        <v>190</v>
      </c>
      <c r="E34" s="458"/>
      <c r="F34" s="8"/>
      <c r="G34" s="42" t="s">
        <v>101</v>
      </c>
      <c r="H34" s="8"/>
      <c r="I34" s="336">
        <f>I22+I27+I28+I29+I30+I31+I32</f>
        <v>0</v>
      </c>
      <c r="J34" s="336">
        <f t="shared" ref="J34:W34" si="7">J22+J27+J28+J29+J30+J31+J32</f>
        <v>0</v>
      </c>
      <c r="K34" s="336">
        <f t="shared" si="7"/>
        <v>0</v>
      </c>
      <c r="L34" s="336">
        <f t="shared" si="7"/>
        <v>0</v>
      </c>
      <c r="M34" s="336">
        <f t="shared" si="7"/>
        <v>0</v>
      </c>
      <c r="N34" s="336">
        <f t="shared" si="7"/>
        <v>0</v>
      </c>
      <c r="O34" s="336">
        <f t="shared" si="7"/>
        <v>0</v>
      </c>
      <c r="P34" s="336">
        <f t="shared" si="7"/>
        <v>0</v>
      </c>
      <c r="Q34" s="336">
        <f t="shared" si="7"/>
        <v>0</v>
      </c>
      <c r="R34" s="336">
        <f t="shared" si="7"/>
        <v>0</v>
      </c>
      <c r="S34" s="336">
        <f t="shared" si="7"/>
        <v>0</v>
      </c>
      <c r="T34" s="336">
        <f t="shared" si="7"/>
        <v>0</v>
      </c>
      <c r="U34" s="336">
        <f t="shared" si="7"/>
        <v>0</v>
      </c>
      <c r="V34" s="336">
        <f t="shared" si="7"/>
        <v>0</v>
      </c>
      <c r="W34" s="336">
        <f t="shared" si="7"/>
        <v>0</v>
      </c>
      <c r="X34" s="8"/>
    </row>
    <row r="35" spans="2:24" outlineLevel="2" x14ac:dyDescent="0.25">
      <c r="B35" s="8"/>
      <c r="C35" s="128">
        <v>8</v>
      </c>
      <c r="D35" s="131" t="s">
        <v>191</v>
      </c>
      <c r="E35" s="48" t="s">
        <v>185</v>
      </c>
      <c r="F35" s="8"/>
      <c r="G35" s="42" t="s">
        <v>101</v>
      </c>
      <c r="H35" s="8"/>
      <c r="I35" s="266">
        <f>'2-Bilant_Solicitant'!G146</f>
        <v>0</v>
      </c>
      <c r="J35" s="266">
        <f>'2-Bilant_Solicitant'!H146</f>
        <v>0</v>
      </c>
      <c r="K35" s="43"/>
      <c r="L35" s="43"/>
      <c r="M35" s="43"/>
      <c r="N35" s="43"/>
      <c r="O35" s="43"/>
      <c r="P35" s="43"/>
      <c r="Q35" s="43"/>
      <c r="R35" s="43"/>
      <c r="S35" s="43"/>
      <c r="T35" s="43"/>
      <c r="U35" s="43"/>
      <c r="V35" s="43"/>
      <c r="W35" s="43"/>
      <c r="X35" s="8"/>
    </row>
    <row r="36" spans="2:24" outlineLevel="2" x14ac:dyDescent="0.25">
      <c r="B36" s="8"/>
      <c r="C36" s="128"/>
      <c r="D36" s="131" t="s">
        <v>192</v>
      </c>
      <c r="E36" s="48" t="s">
        <v>185</v>
      </c>
      <c r="F36" s="8"/>
      <c r="G36" s="42" t="s">
        <v>101</v>
      </c>
      <c r="H36" s="8"/>
      <c r="I36" s="266">
        <f>'2-Bilant_Solicitant'!G147</f>
        <v>0</v>
      </c>
      <c r="J36" s="266">
        <f>'2-Bilant_Solicitant'!H147</f>
        <v>0</v>
      </c>
      <c r="K36" s="43"/>
      <c r="L36" s="43"/>
      <c r="M36" s="43"/>
      <c r="N36" s="43"/>
      <c r="O36" s="43"/>
      <c r="P36" s="43"/>
      <c r="Q36" s="43"/>
      <c r="R36" s="43"/>
      <c r="S36" s="43"/>
      <c r="T36" s="43"/>
      <c r="U36" s="43"/>
      <c r="V36" s="43"/>
      <c r="W36" s="43"/>
      <c r="X36" s="8"/>
    </row>
    <row r="37" spans="2:24" outlineLevel="2" x14ac:dyDescent="0.25">
      <c r="B37" s="8"/>
      <c r="C37" s="128"/>
      <c r="D37" s="131" t="s">
        <v>193</v>
      </c>
      <c r="E37" s="48" t="s">
        <v>185</v>
      </c>
      <c r="F37" s="8"/>
      <c r="G37" s="42" t="s">
        <v>101</v>
      </c>
      <c r="H37" s="8"/>
      <c r="I37" s="266">
        <f>'2-Bilant_Solicitant'!G148</f>
        <v>0</v>
      </c>
      <c r="J37" s="266">
        <f>'2-Bilant_Solicitant'!H148</f>
        <v>0</v>
      </c>
      <c r="K37" s="43"/>
      <c r="L37" s="43"/>
      <c r="M37" s="43"/>
      <c r="N37" s="43"/>
      <c r="O37" s="43"/>
      <c r="P37" s="43"/>
      <c r="Q37" s="43"/>
      <c r="R37" s="43"/>
      <c r="S37" s="43"/>
      <c r="T37" s="43"/>
      <c r="U37" s="43"/>
      <c r="V37" s="43"/>
      <c r="W37" s="43"/>
      <c r="X37" s="8"/>
    </row>
    <row r="38" spans="2:24" outlineLevel="2" x14ac:dyDescent="0.25">
      <c r="B38" s="8"/>
      <c r="C38" s="128"/>
      <c r="D38" s="131" t="s">
        <v>194</v>
      </c>
      <c r="E38" s="48" t="s">
        <v>185</v>
      </c>
      <c r="F38" s="8"/>
      <c r="G38" s="42" t="s">
        <v>101</v>
      </c>
      <c r="H38" s="8"/>
      <c r="I38" s="266">
        <f>'2-Bilant_Solicitant'!G149</f>
        <v>0</v>
      </c>
      <c r="J38" s="266">
        <f>'2-Bilant_Solicitant'!H149</f>
        <v>0</v>
      </c>
      <c r="K38" s="43"/>
      <c r="L38" s="43"/>
      <c r="M38" s="43"/>
      <c r="N38" s="43"/>
      <c r="O38" s="43"/>
      <c r="P38" s="43"/>
      <c r="Q38" s="43"/>
      <c r="R38" s="43"/>
      <c r="S38" s="43"/>
      <c r="T38" s="43"/>
      <c r="U38" s="43"/>
      <c r="V38" s="43"/>
      <c r="W38" s="43"/>
      <c r="X38" s="8"/>
    </row>
    <row r="39" spans="2:24" outlineLevel="2" x14ac:dyDescent="0.25">
      <c r="B39" s="8"/>
      <c r="C39" s="128"/>
      <c r="D39" s="131" t="s">
        <v>195</v>
      </c>
      <c r="E39" s="48" t="s">
        <v>184</v>
      </c>
      <c r="F39" s="8"/>
      <c r="G39" s="42" t="s">
        <v>101</v>
      </c>
      <c r="H39" s="8"/>
      <c r="I39" s="266">
        <f>'2-Bilant_Solicitant'!G150</f>
        <v>0</v>
      </c>
      <c r="J39" s="266">
        <f>'2-Bilant_Solicitant'!H150</f>
        <v>0</v>
      </c>
      <c r="K39" s="43"/>
      <c r="L39" s="43"/>
      <c r="M39" s="43"/>
      <c r="N39" s="43"/>
      <c r="O39" s="43"/>
      <c r="P39" s="43"/>
      <c r="Q39" s="43"/>
      <c r="R39" s="43"/>
      <c r="S39" s="43"/>
      <c r="T39" s="43"/>
      <c r="U39" s="43"/>
      <c r="V39" s="43"/>
      <c r="W39" s="43"/>
      <c r="X39" s="8"/>
    </row>
    <row r="40" spans="2:24" outlineLevel="2" x14ac:dyDescent="0.25">
      <c r="B40" s="8"/>
      <c r="C40" s="128">
        <v>9</v>
      </c>
      <c r="D40" s="131" t="s">
        <v>196</v>
      </c>
      <c r="E40" s="48" t="s">
        <v>185</v>
      </c>
      <c r="F40" s="8"/>
      <c r="G40" s="42" t="s">
        <v>101</v>
      </c>
      <c r="H40" s="8"/>
      <c r="I40" s="266">
        <f>'2-Bilant_Solicitant'!G151</f>
        <v>0</v>
      </c>
      <c r="J40" s="266">
        <f>'2-Bilant_Solicitant'!H151</f>
        <v>0</v>
      </c>
      <c r="K40" s="43"/>
      <c r="L40" s="43"/>
      <c r="M40" s="43"/>
      <c r="N40" s="43"/>
      <c r="O40" s="43"/>
      <c r="P40" s="43"/>
      <c r="Q40" s="43"/>
      <c r="R40" s="43"/>
      <c r="S40" s="43"/>
      <c r="T40" s="43"/>
      <c r="U40" s="43"/>
      <c r="V40" s="43"/>
      <c r="W40" s="43"/>
      <c r="X40" s="8"/>
    </row>
    <row r="41" spans="2:24" outlineLevel="2" x14ac:dyDescent="0.25">
      <c r="B41" s="8"/>
      <c r="C41" s="185"/>
      <c r="D41" s="186" t="s">
        <v>408</v>
      </c>
      <c r="E41" s="187"/>
      <c r="F41" s="188"/>
      <c r="G41" s="189" t="s">
        <v>409</v>
      </c>
      <c r="H41" s="188"/>
      <c r="I41" s="190"/>
      <c r="J41" s="190"/>
      <c r="K41" s="190"/>
      <c r="L41" s="190"/>
      <c r="M41" s="190"/>
      <c r="N41" s="190"/>
      <c r="O41" s="190"/>
      <c r="P41" s="190"/>
      <c r="Q41" s="190"/>
      <c r="R41" s="190"/>
      <c r="S41" s="190"/>
      <c r="T41" s="190"/>
      <c r="U41" s="190"/>
      <c r="V41" s="190"/>
      <c r="W41" s="190"/>
      <c r="X41" s="8"/>
    </row>
    <row r="42" spans="2:24" outlineLevel="2" x14ac:dyDescent="0.25">
      <c r="B42" s="8"/>
      <c r="C42" s="128">
        <v>10</v>
      </c>
      <c r="D42" s="131" t="s">
        <v>197</v>
      </c>
      <c r="E42" s="48" t="s">
        <v>185</v>
      </c>
      <c r="F42" s="8"/>
      <c r="G42" s="42" t="s">
        <v>101</v>
      </c>
      <c r="H42" s="8"/>
      <c r="I42" s="266">
        <f>I43-I44</f>
        <v>0</v>
      </c>
      <c r="J42" s="266">
        <f t="shared" ref="J42:W42" si="8">J43-J44</f>
        <v>0</v>
      </c>
      <c r="K42" s="266">
        <f t="shared" si="8"/>
        <v>0</v>
      </c>
      <c r="L42" s="266">
        <f t="shared" si="8"/>
        <v>0</v>
      </c>
      <c r="M42" s="266">
        <f t="shared" si="8"/>
        <v>0</v>
      </c>
      <c r="N42" s="266">
        <f t="shared" si="8"/>
        <v>0</v>
      </c>
      <c r="O42" s="266">
        <f t="shared" si="8"/>
        <v>0</v>
      </c>
      <c r="P42" s="266">
        <f t="shared" si="8"/>
        <v>0</v>
      </c>
      <c r="Q42" s="266">
        <f t="shared" si="8"/>
        <v>0</v>
      </c>
      <c r="R42" s="266">
        <f t="shared" si="8"/>
        <v>0</v>
      </c>
      <c r="S42" s="266">
        <f t="shared" si="8"/>
        <v>0</v>
      </c>
      <c r="T42" s="266">
        <f t="shared" si="8"/>
        <v>0</v>
      </c>
      <c r="U42" s="266">
        <f t="shared" si="8"/>
        <v>0</v>
      </c>
      <c r="V42" s="266">
        <f t="shared" si="8"/>
        <v>0</v>
      </c>
      <c r="W42" s="266">
        <f t="shared" si="8"/>
        <v>0</v>
      </c>
      <c r="X42" s="8"/>
    </row>
    <row r="43" spans="2:24" outlineLevel="2" x14ac:dyDescent="0.25">
      <c r="B43" s="8"/>
      <c r="C43" s="128"/>
      <c r="D43" s="131" t="s">
        <v>198</v>
      </c>
      <c r="E43" s="48" t="s">
        <v>185</v>
      </c>
      <c r="F43" s="8"/>
      <c r="G43" s="42" t="s">
        <v>101</v>
      </c>
      <c r="H43" s="8"/>
      <c r="I43" s="266">
        <f>'2-Bilant_Solicitant'!G155</f>
        <v>0</v>
      </c>
      <c r="J43" s="266">
        <f>'2-Bilant_Solicitant'!H155</f>
        <v>0</v>
      </c>
      <c r="K43" s="266">
        <f>'1-Inputuri'!L79+'1-Inputuri'!L81+'1-Inputuri'!L116+'1-Inputuri'!L118</f>
        <v>0</v>
      </c>
      <c r="L43" s="266">
        <f>'1-Inputuri'!M79+'1-Inputuri'!M81+'1-Inputuri'!M116+'1-Inputuri'!M118</f>
        <v>0</v>
      </c>
      <c r="M43" s="266">
        <f>'1-Inputuri'!N79+'1-Inputuri'!N81+'1-Inputuri'!N116+'1-Inputuri'!N118</f>
        <v>0</v>
      </c>
      <c r="N43" s="266">
        <f>'1-Inputuri'!O79+'1-Inputuri'!O81+'1-Inputuri'!O116+'1-Inputuri'!O118</f>
        <v>0</v>
      </c>
      <c r="O43" s="266">
        <f>'1-Inputuri'!P79+'1-Inputuri'!P81+'1-Inputuri'!P116+'1-Inputuri'!P118</f>
        <v>0</v>
      </c>
      <c r="P43" s="266">
        <f>'1-Inputuri'!Q79+'1-Inputuri'!Q81+'1-Inputuri'!Q116+'1-Inputuri'!Q118</f>
        <v>0</v>
      </c>
      <c r="Q43" s="266">
        <f>'1-Inputuri'!R79+'1-Inputuri'!R81+'1-Inputuri'!R116+'1-Inputuri'!R118</f>
        <v>0</v>
      </c>
      <c r="R43" s="266">
        <f>'1-Inputuri'!S79+'1-Inputuri'!S81+'1-Inputuri'!S116+'1-Inputuri'!S118</f>
        <v>0</v>
      </c>
      <c r="S43" s="266">
        <f>'1-Inputuri'!T79+'1-Inputuri'!T81+'1-Inputuri'!T116+'1-Inputuri'!T118</f>
        <v>0</v>
      </c>
      <c r="T43" s="266">
        <f>'1-Inputuri'!U79+'1-Inputuri'!U81+'1-Inputuri'!U116+'1-Inputuri'!U118</f>
        <v>0</v>
      </c>
      <c r="U43" s="266">
        <f>'1-Inputuri'!V79+'1-Inputuri'!V81+'1-Inputuri'!V116+'1-Inputuri'!V118</f>
        <v>0</v>
      </c>
      <c r="V43" s="266">
        <f>'1-Inputuri'!W79+'1-Inputuri'!W81+'1-Inputuri'!W116+'1-Inputuri'!W118</f>
        <v>0</v>
      </c>
      <c r="W43" s="266">
        <f>'1-Inputuri'!X79+'1-Inputuri'!X81+'1-Inputuri'!X116+'1-Inputuri'!X118</f>
        <v>0</v>
      </c>
      <c r="X43" s="8"/>
    </row>
    <row r="44" spans="2:24" outlineLevel="2" x14ac:dyDescent="0.25">
      <c r="B44" s="8"/>
      <c r="C44" s="128"/>
      <c r="D44" s="131" t="s">
        <v>199</v>
      </c>
      <c r="E44" s="48" t="s">
        <v>184</v>
      </c>
      <c r="F44" s="8"/>
      <c r="G44" s="42" t="s">
        <v>101</v>
      </c>
      <c r="H44" s="8"/>
      <c r="I44" s="266">
        <f>'2-Bilant_Solicitant'!G156</f>
        <v>0</v>
      </c>
      <c r="J44" s="266">
        <f>'2-Bilant_Solicitant'!H156</f>
        <v>0</v>
      </c>
      <c r="K44" s="43"/>
      <c r="L44" s="43"/>
      <c r="M44" s="43"/>
      <c r="N44" s="43"/>
      <c r="O44" s="43"/>
      <c r="P44" s="43"/>
      <c r="Q44" s="43"/>
      <c r="R44" s="43"/>
      <c r="S44" s="43"/>
      <c r="T44" s="43"/>
      <c r="U44" s="43"/>
      <c r="V44" s="43"/>
      <c r="W44" s="43"/>
      <c r="X44" s="8"/>
    </row>
    <row r="45" spans="2:24" outlineLevel="2" x14ac:dyDescent="0.25">
      <c r="B45" s="8"/>
      <c r="C45" s="128"/>
      <c r="D45" s="131" t="s">
        <v>200</v>
      </c>
      <c r="E45" s="48" t="s">
        <v>185</v>
      </c>
      <c r="F45" s="8"/>
      <c r="G45" s="42" t="s">
        <v>101</v>
      </c>
      <c r="H45" s="8"/>
      <c r="I45" s="266">
        <f>I46-I47</f>
        <v>0</v>
      </c>
      <c r="J45" s="266">
        <f t="shared" ref="J45:W45" si="9">J46-J47</f>
        <v>0</v>
      </c>
      <c r="K45" s="266">
        <f t="shared" si="9"/>
        <v>0</v>
      </c>
      <c r="L45" s="266">
        <f t="shared" si="9"/>
        <v>0</v>
      </c>
      <c r="M45" s="266">
        <f t="shared" si="9"/>
        <v>0</v>
      </c>
      <c r="N45" s="266">
        <f t="shared" si="9"/>
        <v>0</v>
      </c>
      <c r="O45" s="266">
        <f t="shared" si="9"/>
        <v>0</v>
      </c>
      <c r="P45" s="266">
        <f t="shared" si="9"/>
        <v>0</v>
      </c>
      <c r="Q45" s="266">
        <f t="shared" si="9"/>
        <v>0</v>
      </c>
      <c r="R45" s="266">
        <f t="shared" si="9"/>
        <v>0</v>
      </c>
      <c r="S45" s="266">
        <f t="shared" si="9"/>
        <v>0</v>
      </c>
      <c r="T45" s="266">
        <f t="shared" si="9"/>
        <v>0</v>
      </c>
      <c r="U45" s="266">
        <f t="shared" si="9"/>
        <v>0</v>
      </c>
      <c r="V45" s="266">
        <f t="shared" si="9"/>
        <v>0</v>
      </c>
      <c r="W45" s="266">
        <f t="shared" si="9"/>
        <v>0</v>
      </c>
      <c r="X45" s="8"/>
    </row>
    <row r="46" spans="2:24" outlineLevel="2" x14ac:dyDescent="0.25">
      <c r="B46" s="8"/>
      <c r="C46" s="128"/>
      <c r="D46" s="131" t="s">
        <v>198</v>
      </c>
      <c r="E46" s="48" t="s">
        <v>185</v>
      </c>
      <c r="F46" s="8"/>
      <c r="G46" s="42" t="s">
        <v>101</v>
      </c>
      <c r="H46" s="8"/>
      <c r="I46" s="266">
        <f>'2-Bilant_Solicitant'!G158</f>
        <v>0</v>
      </c>
      <c r="J46" s="266">
        <f>'2-Bilant_Solicitant'!H158</f>
        <v>0</v>
      </c>
      <c r="K46" s="43"/>
      <c r="L46" s="43"/>
      <c r="M46" s="43"/>
      <c r="N46" s="43"/>
      <c r="O46" s="43"/>
      <c r="P46" s="43"/>
      <c r="Q46" s="43"/>
      <c r="R46" s="43"/>
      <c r="S46" s="43"/>
      <c r="T46" s="43"/>
      <c r="U46" s="43"/>
      <c r="V46" s="43"/>
      <c r="W46" s="43"/>
      <c r="X46" s="8"/>
    </row>
    <row r="47" spans="2:24" outlineLevel="2" x14ac:dyDescent="0.25">
      <c r="B47" s="8"/>
      <c r="C47" s="128"/>
      <c r="D47" s="131" t="s">
        <v>199</v>
      </c>
      <c r="E47" s="48" t="s">
        <v>184</v>
      </c>
      <c r="F47" s="8"/>
      <c r="G47" s="42" t="s">
        <v>101</v>
      </c>
      <c r="H47" s="8"/>
      <c r="I47" s="266">
        <f>'2-Bilant_Solicitant'!G159</f>
        <v>0</v>
      </c>
      <c r="J47" s="266">
        <f>'2-Bilant_Solicitant'!H159</f>
        <v>0</v>
      </c>
      <c r="K47" s="43"/>
      <c r="L47" s="43"/>
      <c r="M47" s="43"/>
      <c r="N47" s="43"/>
      <c r="O47" s="43"/>
      <c r="P47" s="43"/>
      <c r="Q47" s="43"/>
      <c r="R47" s="43"/>
      <c r="S47" s="43"/>
      <c r="T47" s="43"/>
      <c r="U47" s="43"/>
      <c r="V47" s="43"/>
      <c r="W47" s="43"/>
      <c r="X47" s="8"/>
    </row>
    <row r="48" spans="2:24" outlineLevel="2" x14ac:dyDescent="0.25">
      <c r="B48" s="8"/>
      <c r="C48" s="128">
        <v>11</v>
      </c>
      <c r="D48" s="131" t="s">
        <v>201</v>
      </c>
      <c r="E48" s="48" t="s">
        <v>185</v>
      </c>
      <c r="F48" s="8"/>
      <c r="G48" s="42" t="s">
        <v>101</v>
      </c>
      <c r="H48" s="8"/>
      <c r="I48" s="266">
        <f>'2-Bilant_Solicitant'!G160</f>
        <v>0</v>
      </c>
      <c r="J48" s="266">
        <f>'2-Bilant_Solicitant'!H160</f>
        <v>0</v>
      </c>
      <c r="K48" s="43"/>
      <c r="L48" s="43"/>
      <c r="M48" s="43"/>
      <c r="N48" s="43"/>
      <c r="O48" s="43"/>
      <c r="P48" s="43"/>
      <c r="Q48" s="43"/>
      <c r="R48" s="43"/>
      <c r="S48" s="43"/>
      <c r="T48" s="43"/>
      <c r="U48" s="43"/>
      <c r="V48" s="43"/>
      <c r="W48" s="43"/>
      <c r="X48" s="8"/>
    </row>
    <row r="49" spans="2:24" outlineLevel="2" x14ac:dyDescent="0.25">
      <c r="B49" s="8"/>
      <c r="C49" s="128"/>
      <c r="D49" s="457" t="s">
        <v>202</v>
      </c>
      <c r="E49" s="458"/>
      <c r="F49" s="8"/>
      <c r="G49" s="42" t="s">
        <v>101</v>
      </c>
      <c r="H49" s="8"/>
      <c r="I49" s="336">
        <f>I35+I36+I37+I38-I39+I40+I42+I45+I48</f>
        <v>0</v>
      </c>
      <c r="J49" s="336">
        <f t="shared" ref="J49:W49" si="10">J35+J36+J37+J38-J39+J40+J42+J45+J48</f>
        <v>0</v>
      </c>
      <c r="K49" s="336">
        <f t="shared" si="10"/>
        <v>0</v>
      </c>
      <c r="L49" s="336">
        <f t="shared" si="10"/>
        <v>0</v>
      </c>
      <c r="M49" s="336">
        <f t="shared" si="10"/>
        <v>0</v>
      </c>
      <c r="N49" s="336">
        <f t="shared" si="10"/>
        <v>0</v>
      </c>
      <c r="O49" s="336">
        <f t="shared" si="10"/>
        <v>0</v>
      </c>
      <c r="P49" s="336">
        <f t="shared" si="10"/>
        <v>0</v>
      </c>
      <c r="Q49" s="336">
        <f t="shared" si="10"/>
        <v>0</v>
      </c>
      <c r="R49" s="336">
        <f t="shared" si="10"/>
        <v>0</v>
      </c>
      <c r="S49" s="336">
        <f t="shared" si="10"/>
        <v>0</v>
      </c>
      <c r="T49" s="336">
        <f t="shared" si="10"/>
        <v>0</v>
      </c>
      <c r="U49" s="336">
        <f t="shared" si="10"/>
        <v>0</v>
      </c>
      <c r="V49" s="336">
        <f t="shared" si="10"/>
        <v>0</v>
      </c>
      <c r="W49" s="336">
        <f t="shared" si="10"/>
        <v>0</v>
      </c>
      <c r="X49" s="8"/>
    </row>
    <row r="50" spans="2:24" outlineLevel="2" x14ac:dyDescent="0.25">
      <c r="B50" s="8"/>
      <c r="C50" s="128"/>
      <c r="D50" s="459" t="s">
        <v>204</v>
      </c>
      <c r="E50" s="460"/>
      <c r="F50" s="17"/>
      <c r="G50" s="42" t="s">
        <v>101</v>
      </c>
      <c r="H50" s="8"/>
      <c r="I50" s="336">
        <f>IF(I34&gt;=I49,I34-I49,0)</f>
        <v>0</v>
      </c>
      <c r="J50" s="336">
        <f t="shared" ref="J50:W50" si="11">IF(J34&gt;=J49,J34-J49,0)</f>
        <v>0</v>
      </c>
      <c r="K50" s="336">
        <f t="shared" si="11"/>
        <v>0</v>
      </c>
      <c r="L50" s="336">
        <f t="shared" si="11"/>
        <v>0</v>
      </c>
      <c r="M50" s="336">
        <f t="shared" si="11"/>
        <v>0</v>
      </c>
      <c r="N50" s="336">
        <f t="shared" si="11"/>
        <v>0</v>
      </c>
      <c r="O50" s="336">
        <f t="shared" si="11"/>
        <v>0</v>
      </c>
      <c r="P50" s="336">
        <f t="shared" si="11"/>
        <v>0</v>
      </c>
      <c r="Q50" s="336">
        <f t="shared" si="11"/>
        <v>0</v>
      </c>
      <c r="R50" s="336">
        <f t="shared" si="11"/>
        <v>0</v>
      </c>
      <c r="S50" s="336">
        <f t="shared" si="11"/>
        <v>0</v>
      </c>
      <c r="T50" s="336">
        <f t="shared" si="11"/>
        <v>0</v>
      </c>
      <c r="U50" s="336">
        <f t="shared" si="11"/>
        <v>0</v>
      </c>
      <c r="V50" s="336">
        <f t="shared" si="11"/>
        <v>0</v>
      </c>
      <c r="W50" s="336">
        <f t="shared" si="11"/>
        <v>0</v>
      </c>
      <c r="X50" s="8"/>
    </row>
    <row r="51" spans="2:24" outlineLevel="2" x14ac:dyDescent="0.25">
      <c r="B51" s="8"/>
      <c r="C51" s="128"/>
      <c r="D51" s="459" t="s">
        <v>203</v>
      </c>
      <c r="E51" s="460"/>
      <c r="F51" s="8"/>
      <c r="G51" s="42" t="s">
        <v>101</v>
      </c>
      <c r="H51" s="8"/>
      <c r="I51" s="336">
        <f>IF(I34&gt;=I49,0,I49-I34)</f>
        <v>0</v>
      </c>
      <c r="J51" s="336">
        <f t="shared" ref="J51:W51" si="12">IF(J34&gt;=J49,0,J49-J34)</f>
        <v>0</v>
      </c>
      <c r="K51" s="336">
        <f t="shared" si="12"/>
        <v>0</v>
      </c>
      <c r="L51" s="336">
        <f t="shared" si="12"/>
        <v>0</v>
      </c>
      <c r="M51" s="336">
        <f t="shared" si="12"/>
        <v>0</v>
      </c>
      <c r="N51" s="336">
        <f t="shared" si="12"/>
        <v>0</v>
      </c>
      <c r="O51" s="336">
        <f t="shared" si="12"/>
        <v>0</v>
      </c>
      <c r="P51" s="336">
        <f t="shared" si="12"/>
        <v>0</v>
      </c>
      <c r="Q51" s="336">
        <f t="shared" si="12"/>
        <v>0</v>
      </c>
      <c r="R51" s="336">
        <f t="shared" si="12"/>
        <v>0</v>
      </c>
      <c r="S51" s="336">
        <f t="shared" si="12"/>
        <v>0</v>
      </c>
      <c r="T51" s="336">
        <f t="shared" si="12"/>
        <v>0</v>
      </c>
      <c r="U51" s="336">
        <f t="shared" si="12"/>
        <v>0</v>
      </c>
      <c r="V51" s="336">
        <f t="shared" si="12"/>
        <v>0</v>
      </c>
      <c r="W51" s="336">
        <f t="shared" si="12"/>
        <v>0</v>
      </c>
      <c r="X51" s="8"/>
    </row>
    <row r="52" spans="2:24" outlineLevel="2" x14ac:dyDescent="0.25">
      <c r="B52" s="8"/>
      <c r="C52" s="128">
        <v>12</v>
      </c>
      <c r="D52" s="131" t="s">
        <v>205</v>
      </c>
      <c r="E52" s="48" t="s">
        <v>184</v>
      </c>
      <c r="F52" s="8"/>
      <c r="G52" s="42" t="s">
        <v>101</v>
      </c>
      <c r="H52" s="8"/>
      <c r="I52" s="266">
        <f>'2-Bilant_Solicitant'!G174</f>
        <v>0</v>
      </c>
      <c r="J52" s="266">
        <f>'2-Bilant_Solicitant'!H174</f>
        <v>0</v>
      </c>
      <c r="K52" s="43"/>
      <c r="L52" s="43"/>
      <c r="M52" s="43"/>
      <c r="N52" s="43"/>
      <c r="O52" s="43"/>
      <c r="P52" s="43"/>
      <c r="Q52" s="43"/>
      <c r="R52" s="43"/>
      <c r="S52" s="43"/>
      <c r="T52" s="43"/>
      <c r="U52" s="43"/>
      <c r="V52" s="43"/>
      <c r="W52" s="43"/>
      <c r="X52" s="8"/>
    </row>
    <row r="53" spans="2:24" outlineLevel="2" x14ac:dyDescent="0.25">
      <c r="B53" s="8"/>
      <c r="C53" s="128">
        <v>13</v>
      </c>
      <c r="D53" s="131" t="s">
        <v>206</v>
      </c>
      <c r="E53" s="48" t="s">
        <v>184</v>
      </c>
      <c r="F53" s="8"/>
      <c r="G53" s="42" t="s">
        <v>101</v>
      </c>
      <c r="H53" s="8"/>
      <c r="I53" s="266">
        <f>'2-Bilant_Solicitant'!G175</f>
        <v>0</v>
      </c>
      <c r="J53" s="266">
        <f>'2-Bilant_Solicitant'!H175</f>
        <v>0</v>
      </c>
      <c r="K53" s="43"/>
      <c r="L53" s="43"/>
      <c r="M53" s="43"/>
      <c r="N53" s="43"/>
      <c r="O53" s="43"/>
      <c r="P53" s="43"/>
      <c r="Q53" s="43"/>
      <c r="R53" s="43"/>
      <c r="S53" s="43"/>
      <c r="T53" s="43"/>
      <c r="U53" s="43"/>
      <c r="V53" s="43"/>
      <c r="W53" s="43"/>
      <c r="X53" s="8"/>
    </row>
    <row r="54" spans="2:24" outlineLevel="2" x14ac:dyDescent="0.25">
      <c r="B54" s="8"/>
      <c r="C54" s="128">
        <v>14</v>
      </c>
      <c r="D54" s="131" t="s">
        <v>207</v>
      </c>
      <c r="E54" s="48" t="s">
        <v>184</v>
      </c>
      <c r="F54" s="8"/>
      <c r="G54" s="42" t="s">
        <v>101</v>
      </c>
      <c r="H54" s="8"/>
      <c r="I54" s="266">
        <f>'2-Bilant_Solicitant'!G176</f>
        <v>0</v>
      </c>
      <c r="J54" s="266">
        <f>'2-Bilant_Solicitant'!H176</f>
        <v>0</v>
      </c>
      <c r="K54" s="43"/>
      <c r="L54" s="43"/>
      <c r="M54" s="43"/>
      <c r="N54" s="43"/>
      <c r="O54" s="43"/>
      <c r="P54" s="43"/>
      <c r="Q54" s="43"/>
      <c r="R54" s="43"/>
      <c r="S54" s="43"/>
      <c r="T54" s="43"/>
      <c r="U54" s="43"/>
      <c r="V54" s="43"/>
      <c r="W54" s="43"/>
      <c r="X54" s="8"/>
    </row>
    <row r="55" spans="2:24" outlineLevel="2" x14ac:dyDescent="0.25">
      <c r="B55" s="8"/>
      <c r="C55" s="128">
        <v>15</v>
      </c>
      <c r="D55" s="131" t="s">
        <v>208</v>
      </c>
      <c r="E55" s="48" t="s">
        <v>184</v>
      </c>
      <c r="F55" s="8"/>
      <c r="G55" s="42" t="s">
        <v>101</v>
      </c>
      <c r="H55" s="8"/>
      <c r="I55" s="266">
        <f>'2-Bilant_Solicitant'!G177</f>
        <v>0</v>
      </c>
      <c r="J55" s="266">
        <f>'2-Bilant_Solicitant'!H177</f>
        <v>0</v>
      </c>
      <c r="K55" s="43"/>
      <c r="L55" s="43"/>
      <c r="M55" s="43"/>
      <c r="N55" s="43"/>
      <c r="O55" s="43"/>
      <c r="P55" s="43"/>
      <c r="Q55" s="43"/>
      <c r="R55" s="43"/>
      <c r="S55" s="43"/>
      <c r="T55" s="43"/>
      <c r="U55" s="43"/>
      <c r="V55" s="43"/>
      <c r="W55" s="43"/>
      <c r="X55" s="8"/>
    </row>
    <row r="56" spans="2:24" outlineLevel="2" x14ac:dyDescent="0.25">
      <c r="B56" s="8"/>
      <c r="C56" s="128"/>
      <c r="D56" s="457" t="s">
        <v>209</v>
      </c>
      <c r="E56" s="458"/>
      <c r="F56" s="8"/>
      <c r="G56" s="42" t="s">
        <v>101</v>
      </c>
      <c r="H56" s="8"/>
      <c r="I56" s="336">
        <f>I52+I53+I54+I55</f>
        <v>0</v>
      </c>
      <c r="J56" s="336">
        <f t="shared" ref="J56:W56" si="13">J52+J53+J54+J55</f>
        <v>0</v>
      </c>
      <c r="K56" s="336">
        <f t="shared" si="13"/>
        <v>0</v>
      </c>
      <c r="L56" s="336">
        <f t="shared" si="13"/>
        <v>0</v>
      </c>
      <c r="M56" s="336">
        <f t="shared" si="13"/>
        <v>0</v>
      </c>
      <c r="N56" s="336">
        <f t="shared" si="13"/>
        <v>0</v>
      </c>
      <c r="O56" s="336">
        <f t="shared" si="13"/>
        <v>0</v>
      </c>
      <c r="P56" s="336">
        <f t="shared" si="13"/>
        <v>0</v>
      </c>
      <c r="Q56" s="336">
        <f t="shared" si="13"/>
        <v>0</v>
      </c>
      <c r="R56" s="336">
        <f t="shared" si="13"/>
        <v>0</v>
      </c>
      <c r="S56" s="336">
        <f t="shared" si="13"/>
        <v>0</v>
      </c>
      <c r="T56" s="336">
        <f t="shared" si="13"/>
        <v>0</v>
      </c>
      <c r="U56" s="336">
        <f t="shared" si="13"/>
        <v>0</v>
      </c>
      <c r="V56" s="336">
        <f t="shared" si="13"/>
        <v>0</v>
      </c>
      <c r="W56" s="336">
        <f t="shared" si="13"/>
        <v>0</v>
      </c>
      <c r="X56" s="8"/>
    </row>
    <row r="57" spans="2:24" ht="27.6" outlineLevel="2" x14ac:dyDescent="0.25">
      <c r="B57" s="8"/>
      <c r="C57" s="128">
        <v>16</v>
      </c>
      <c r="D57" s="131" t="s">
        <v>210</v>
      </c>
      <c r="E57" s="48"/>
      <c r="F57" s="8"/>
      <c r="G57" s="42" t="s">
        <v>101</v>
      </c>
      <c r="H57" s="8"/>
      <c r="I57" s="266">
        <f>I58-I59</f>
        <v>0</v>
      </c>
      <c r="J57" s="266">
        <f t="shared" ref="J57:W57" si="14">J58-J59</f>
        <v>0</v>
      </c>
      <c r="K57" s="266">
        <f t="shared" si="14"/>
        <v>0</v>
      </c>
      <c r="L57" s="266">
        <f t="shared" si="14"/>
        <v>0</v>
      </c>
      <c r="M57" s="266">
        <f t="shared" si="14"/>
        <v>0</v>
      </c>
      <c r="N57" s="266">
        <f t="shared" si="14"/>
        <v>0</v>
      </c>
      <c r="O57" s="266">
        <f t="shared" si="14"/>
        <v>0</v>
      </c>
      <c r="P57" s="266">
        <f t="shared" si="14"/>
        <v>0</v>
      </c>
      <c r="Q57" s="266">
        <f t="shared" si="14"/>
        <v>0</v>
      </c>
      <c r="R57" s="266">
        <f t="shared" si="14"/>
        <v>0</v>
      </c>
      <c r="S57" s="266">
        <f t="shared" si="14"/>
        <v>0</v>
      </c>
      <c r="T57" s="266">
        <f t="shared" si="14"/>
        <v>0</v>
      </c>
      <c r="U57" s="266">
        <f t="shared" si="14"/>
        <v>0</v>
      </c>
      <c r="V57" s="266">
        <f t="shared" si="14"/>
        <v>0</v>
      </c>
      <c r="W57" s="266">
        <f t="shared" si="14"/>
        <v>0</v>
      </c>
      <c r="X57" s="8"/>
    </row>
    <row r="58" spans="2:24" outlineLevel="2" x14ac:dyDescent="0.25">
      <c r="B58" s="8"/>
      <c r="C58" s="128"/>
      <c r="D58" s="131" t="s">
        <v>198</v>
      </c>
      <c r="E58" s="48" t="s">
        <v>185</v>
      </c>
      <c r="F58" s="8"/>
      <c r="G58" s="42" t="s">
        <v>101</v>
      </c>
      <c r="H58" s="8"/>
      <c r="I58" s="266">
        <f>'2-Bilant_Solicitant'!G180</f>
        <v>0</v>
      </c>
      <c r="J58" s="266">
        <f>'2-Bilant_Solicitant'!H180</f>
        <v>0</v>
      </c>
      <c r="K58" s="43"/>
      <c r="L58" s="43"/>
      <c r="M58" s="43"/>
      <c r="N58" s="43"/>
      <c r="O58" s="43"/>
      <c r="P58" s="43"/>
      <c r="Q58" s="43"/>
      <c r="R58" s="43"/>
      <c r="S58" s="43"/>
      <c r="T58" s="43"/>
      <c r="U58" s="43"/>
      <c r="V58" s="43"/>
      <c r="W58" s="43"/>
      <c r="X58" s="8"/>
    </row>
    <row r="59" spans="2:24" outlineLevel="2" x14ac:dyDescent="0.25">
      <c r="B59" s="8"/>
      <c r="C59" s="128"/>
      <c r="D59" s="131" t="s">
        <v>199</v>
      </c>
      <c r="E59" s="48" t="s">
        <v>184</v>
      </c>
      <c r="F59" s="8"/>
      <c r="G59" s="42" t="s">
        <v>101</v>
      </c>
      <c r="H59" s="8"/>
      <c r="I59" s="266">
        <f>'2-Bilant_Solicitant'!G181</f>
        <v>0</v>
      </c>
      <c r="J59" s="266">
        <f>'2-Bilant_Solicitant'!H181</f>
        <v>0</v>
      </c>
      <c r="K59" s="43"/>
      <c r="L59" s="43"/>
      <c r="M59" s="43"/>
      <c r="N59" s="43"/>
      <c r="O59" s="43"/>
      <c r="P59" s="43"/>
      <c r="Q59" s="43"/>
      <c r="R59" s="43"/>
      <c r="S59" s="43"/>
      <c r="T59" s="43"/>
      <c r="U59" s="43"/>
      <c r="V59" s="43"/>
      <c r="W59" s="43"/>
      <c r="X59" s="8"/>
    </row>
    <row r="60" spans="2:24" outlineLevel="2" x14ac:dyDescent="0.25">
      <c r="B60" s="8"/>
      <c r="C60" s="128">
        <v>17</v>
      </c>
      <c r="D60" s="131" t="s">
        <v>211</v>
      </c>
      <c r="E60" s="48" t="s">
        <v>185</v>
      </c>
      <c r="F60" s="8"/>
      <c r="G60" s="42" t="s">
        <v>101</v>
      </c>
      <c r="H60" s="8"/>
      <c r="I60" s="266">
        <f>'2-Bilant_Solicitant'!G182</f>
        <v>0</v>
      </c>
      <c r="J60" s="266">
        <f>'2-Bilant_Solicitant'!H182</f>
        <v>0</v>
      </c>
      <c r="K60" s="266">
        <f>IF(ISERROR('1-Inputuri'!L135+'1-Inputuri'!L140),0,'1-Inputuri'!L135+'1-Inputuri'!L140)</f>
        <v>0</v>
      </c>
      <c r="L60" s="266">
        <f>IF(ISERROR('1-Inputuri'!M135+'1-Inputuri'!M140),0,'1-Inputuri'!M135+'1-Inputuri'!M140)</f>
        <v>0</v>
      </c>
      <c r="M60" s="266">
        <f>IF(ISERROR('1-Inputuri'!N135+'1-Inputuri'!N140),0,'1-Inputuri'!N135+'1-Inputuri'!N140)</f>
        <v>0</v>
      </c>
      <c r="N60" s="266">
        <f>IF(ISERROR('1-Inputuri'!O135+'1-Inputuri'!O140),0,'1-Inputuri'!O135+'1-Inputuri'!O140)</f>
        <v>0</v>
      </c>
      <c r="O60" s="266">
        <f>IF(ISERROR('1-Inputuri'!P135+'1-Inputuri'!P140),0,'1-Inputuri'!P135+'1-Inputuri'!P140)</f>
        <v>0</v>
      </c>
      <c r="P60" s="266">
        <f>IF(ISERROR('1-Inputuri'!Q135+'1-Inputuri'!Q140),0,'1-Inputuri'!Q135+'1-Inputuri'!Q140)</f>
        <v>0</v>
      </c>
      <c r="Q60" s="266">
        <f>IF(ISERROR('1-Inputuri'!R135+'1-Inputuri'!R140),0,'1-Inputuri'!R135+'1-Inputuri'!R140)</f>
        <v>0</v>
      </c>
      <c r="R60" s="266">
        <f>IF(ISERROR('1-Inputuri'!S135+'1-Inputuri'!S140),0,'1-Inputuri'!S135+'1-Inputuri'!S140)</f>
        <v>0</v>
      </c>
      <c r="S60" s="266">
        <f>IF(ISERROR('1-Inputuri'!T135+'1-Inputuri'!T140),0,'1-Inputuri'!T135+'1-Inputuri'!T140)</f>
        <v>0</v>
      </c>
      <c r="T60" s="266">
        <f>IF(ISERROR('1-Inputuri'!U135+'1-Inputuri'!U140),0,'1-Inputuri'!U135+'1-Inputuri'!U140)</f>
        <v>0</v>
      </c>
      <c r="U60" s="266">
        <f>IF(ISERROR('1-Inputuri'!V135+'1-Inputuri'!V140),0,'1-Inputuri'!V135+'1-Inputuri'!V140)</f>
        <v>0</v>
      </c>
      <c r="V60" s="266">
        <f>IF(ISERROR('1-Inputuri'!W135+'1-Inputuri'!W140),0,'1-Inputuri'!W135+'1-Inputuri'!W140)</f>
        <v>0</v>
      </c>
      <c r="W60" s="266">
        <f>IF(ISERROR('1-Inputuri'!X135+'1-Inputuri'!X140),0,'1-Inputuri'!X135+'1-Inputuri'!X140)</f>
        <v>0</v>
      </c>
      <c r="X60" s="8"/>
    </row>
    <row r="61" spans="2:24" outlineLevel="2" x14ac:dyDescent="0.25">
      <c r="B61" s="8"/>
      <c r="C61" s="128">
        <v>18</v>
      </c>
      <c r="D61" s="131" t="s">
        <v>212</v>
      </c>
      <c r="E61" s="48" t="s">
        <v>185</v>
      </c>
      <c r="F61" s="8"/>
      <c r="G61" s="42" t="s">
        <v>101</v>
      </c>
      <c r="H61" s="8"/>
      <c r="I61" s="266">
        <f>'2-Bilant_Solicitant'!G183</f>
        <v>0</v>
      </c>
      <c r="J61" s="266">
        <f>'2-Bilant_Solicitant'!H183</f>
        <v>0</v>
      </c>
      <c r="K61" s="43"/>
      <c r="L61" s="43"/>
      <c r="M61" s="43"/>
      <c r="N61" s="43"/>
      <c r="O61" s="43"/>
      <c r="P61" s="43"/>
      <c r="Q61" s="43"/>
      <c r="R61" s="43"/>
      <c r="S61" s="43"/>
      <c r="T61" s="43"/>
      <c r="U61" s="43"/>
      <c r="V61" s="43"/>
      <c r="W61" s="43"/>
      <c r="X61" s="8"/>
    </row>
    <row r="62" spans="2:24" outlineLevel="2" x14ac:dyDescent="0.25">
      <c r="B62" s="8"/>
      <c r="C62" s="128"/>
      <c r="D62" s="457" t="s">
        <v>213</v>
      </c>
      <c r="E62" s="458"/>
      <c r="F62" s="8"/>
      <c r="G62" s="42" t="s">
        <v>101</v>
      </c>
      <c r="H62" s="8"/>
      <c r="I62" s="336">
        <f>I57+I60+I61</f>
        <v>0</v>
      </c>
      <c r="J62" s="336">
        <f t="shared" ref="J62" si="15">J57+J60+J61</f>
        <v>0</v>
      </c>
      <c r="K62" s="336">
        <f>IF(ISERROR(K57+K60+K61),"",K57+K60+K61)</f>
        <v>0</v>
      </c>
      <c r="L62" s="336">
        <f t="shared" ref="L62:W62" si="16">IF(ISERROR(L57+L60+L61),"",L57+L60+L61)</f>
        <v>0</v>
      </c>
      <c r="M62" s="336">
        <f t="shared" si="16"/>
        <v>0</v>
      </c>
      <c r="N62" s="336">
        <f t="shared" si="16"/>
        <v>0</v>
      </c>
      <c r="O62" s="336">
        <f t="shared" si="16"/>
        <v>0</v>
      </c>
      <c r="P62" s="336">
        <f t="shared" si="16"/>
        <v>0</v>
      </c>
      <c r="Q62" s="336">
        <f t="shared" si="16"/>
        <v>0</v>
      </c>
      <c r="R62" s="336">
        <f t="shared" si="16"/>
        <v>0</v>
      </c>
      <c r="S62" s="336">
        <f t="shared" si="16"/>
        <v>0</v>
      </c>
      <c r="T62" s="336">
        <f t="shared" si="16"/>
        <v>0</v>
      </c>
      <c r="U62" s="336">
        <f t="shared" si="16"/>
        <v>0</v>
      </c>
      <c r="V62" s="336">
        <f t="shared" si="16"/>
        <v>0</v>
      </c>
      <c r="W62" s="336">
        <f t="shared" si="16"/>
        <v>0</v>
      </c>
      <c r="X62" s="8"/>
    </row>
    <row r="63" spans="2:24" outlineLevel="2" x14ac:dyDescent="0.25">
      <c r="B63" s="8"/>
      <c r="C63" s="128"/>
      <c r="D63" s="459" t="s">
        <v>214</v>
      </c>
      <c r="E63" s="460"/>
      <c r="F63" s="8"/>
      <c r="G63" s="42" t="s">
        <v>101</v>
      </c>
      <c r="H63" s="8"/>
      <c r="I63" s="336">
        <f>IF(I56&gt;=I62,I56-I62,0)</f>
        <v>0</v>
      </c>
      <c r="J63" s="336">
        <f t="shared" ref="J63:W63" si="17">IF(J56&gt;=J62,J56-J62,0)</f>
        <v>0</v>
      </c>
      <c r="K63" s="336">
        <f t="shared" si="17"/>
        <v>0</v>
      </c>
      <c r="L63" s="336">
        <f t="shared" si="17"/>
        <v>0</v>
      </c>
      <c r="M63" s="336">
        <f t="shared" si="17"/>
        <v>0</v>
      </c>
      <c r="N63" s="336">
        <f t="shared" si="17"/>
        <v>0</v>
      </c>
      <c r="O63" s="336">
        <f t="shared" si="17"/>
        <v>0</v>
      </c>
      <c r="P63" s="336">
        <f t="shared" si="17"/>
        <v>0</v>
      </c>
      <c r="Q63" s="336">
        <f t="shared" si="17"/>
        <v>0</v>
      </c>
      <c r="R63" s="336">
        <f t="shared" si="17"/>
        <v>0</v>
      </c>
      <c r="S63" s="336">
        <f t="shared" si="17"/>
        <v>0</v>
      </c>
      <c r="T63" s="336">
        <f t="shared" si="17"/>
        <v>0</v>
      </c>
      <c r="U63" s="336">
        <f t="shared" si="17"/>
        <v>0</v>
      </c>
      <c r="V63" s="336">
        <f t="shared" si="17"/>
        <v>0</v>
      </c>
      <c r="W63" s="336">
        <f t="shared" si="17"/>
        <v>0</v>
      </c>
      <c r="X63" s="8"/>
    </row>
    <row r="64" spans="2:24" outlineLevel="2" x14ac:dyDescent="0.25">
      <c r="B64" s="8"/>
      <c r="C64" s="128"/>
      <c r="D64" s="459" t="s">
        <v>215</v>
      </c>
      <c r="E64" s="460"/>
      <c r="F64" s="8"/>
      <c r="G64" s="42" t="s">
        <v>101</v>
      </c>
      <c r="H64" s="8"/>
      <c r="I64" s="336">
        <f>IF(I56&gt;=I62,0,I62-I56)</f>
        <v>0</v>
      </c>
      <c r="J64" s="336">
        <f t="shared" ref="J64" si="18">IF(J56&gt;=J62,0,J62-J56)</f>
        <v>0</v>
      </c>
      <c r="K64" s="336">
        <f>IF(K56&gt;=K62,0,K62-K56)</f>
        <v>0</v>
      </c>
      <c r="L64" s="336">
        <f t="shared" ref="L64:W64" si="19">IF(L56&gt;=L62,0,L62-L56)</f>
        <v>0</v>
      </c>
      <c r="M64" s="336">
        <f t="shared" si="19"/>
        <v>0</v>
      </c>
      <c r="N64" s="336">
        <f t="shared" si="19"/>
        <v>0</v>
      </c>
      <c r="O64" s="336">
        <f t="shared" si="19"/>
        <v>0</v>
      </c>
      <c r="P64" s="336">
        <f t="shared" si="19"/>
        <v>0</v>
      </c>
      <c r="Q64" s="336">
        <f t="shared" si="19"/>
        <v>0</v>
      </c>
      <c r="R64" s="336">
        <f t="shared" si="19"/>
        <v>0</v>
      </c>
      <c r="S64" s="336">
        <f t="shared" si="19"/>
        <v>0</v>
      </c>
      <c r="T64" s="336">
        <f t="shared" si="19"/>
        <v>0</v>
      </c>
      <c r="U64" s="336">
        <f t="shared" si="19"/>
        <v>0</v>
      </c>
      <c r="V64" s="336">
        <f t="shared" si="19"/>
        <v>0</v>
      </c>
      <c r="W64" s="336">
        <f t="shared" si="19"/>
        <v>0</v>
      </c>
      <c r="X64" s="8"/>
    </row>
    <row r="65" spans="2:24" outlineLevel="2" x14ac:dyDescent="0.25">
      <c r="B65" s="8"/>
      <c r="C65" s="128"/>
      <c r="D65" s="457" t="s">
        <v>216</v>
      </c>
      <c r="E65" s="458"/>
      <c r="F65" s="8"/>
      <c r="G65" s="42" t="s">
        <v>101</v>
      </c>
      <c r="H65" s="8"/>
      <c r="I65" s="336">
        <f>I34+I56</f>
        <v>0</v>
      </c>
      <c r="J65" s="336">
        <f t="shared" ref="J65:W65" si="20">J34+J56</f>
        <v>0</v>
      </c>
      <c r="K65" s="336">
        <f t="shared" si="20"/>
        <v>0</v>
      </c>
      <c r="L65" s="336">
        <f t="shared" si="20"/>
        <v>0</v>
      </c>
      <c r="M65" s="336">
        <f t="shared" si="20"/>
        <v>0</v>
      </c>
      <c r="N65" s="336">
        <f t="shared" si="20"/>
        <v>0</v>
      </c>
      <c r="O65" s="336">
        <f t="shared" si="20"/>
        <v>0</v>
      </c>
      <c r="P65" s="336">
        <f t="shared" si="20"/>
        <v>0</v>
      </c>
      <c r="Q65" s="336">
        <f t="shared" si="20"/>
        <v>0</v>
      </c>
      <c r="R65" s="336">
        <f t="shared" si="20"/>
        <v>0</v>
      </c>
      <c r="S65" s="336">
        <f t="shared" si="20"/>
        <v>0</v>
      </c>
      <c r="T65" s="336">
        <f t="shared" si="20"/>
        <v>0</v>
      </c>
      <c r="U65" s="336">
        <f t="shared" si="20"/>
        <v>0</v>
      </c>
      <c r="V65" s="336">
        <f t="shared" si="20"/>
        <v>0</v>
      </c>
      <c r="W65" s="336">
        <f t="shared" si="20"/>
        <v>0</v>
      </c>
      <c r="X65" s="8"/>
    </row>
    <row r="66" spans="2:24" outlineLevel="2" x14ac:dyDescent="0.25">
      <c r="B66" s="8"/>
      <c r="C66" s="128"/>
      <c r="D66" s="457" t="s">
        <v>217</v>
      </c>
      <c r="E66" s="458"/>
      <c r="F66" s="8"/>
      <c r="G66" s="42" t="s">
        <v>101</v>
      </c>
      <c r="H66" s="8"/>
      <c r="I66" s="336">
        <f>I49+I62</f>
        <v>0</v>
      </c>
      <c r="J66" s="336">
        <f t="shared" ref="J66:W66" si="21">J49+J62</f>
        <v>0</v>
      </c>
      <c r="K66" s="336">
        <f t="shared" si="21"/>
        <v>0</v>
      </c>
      <c r="L66" s="336">
        <f t="shared" si="21"/>
        <v>0</v>
      </c>
      <c r="M66" s="336">
        <f t="shared" si="21"/>
        <v>0</v>
      </c>
      <c r="N66" s="336">
        <f t="shared" si="21"/>
        <v>0</v>
      </c>
      <c r="O66" s="336">
        <f t="shared" si="21"/>
        <v>0</v>
      </c>
      <c r="P66" s="336">
        <f t="shared" si="21"/>
        <v>0</v>
      </c>
      <c r="Q66" s="336">
        <f t="shared" si="21"/>
        <v>0</v>
      </c>
      <c r="R66" s="336">
        <f t="shared" si="21"/>
        <v>0</v>
      </c>
      <c r="S66" s="336">
        <f t="shared" si="21"/>
        <v>0</v>
      </c>
      <c r="T66" s="336">
        <f t="shared" si="21"/>
        <v>0</v>
      </c>
      <c r="U66" s="336">
        <f t="shared" si="21"/>
        <v>0</v>
      </c>
      <c r="V66" s="336">
        <f t="shared" si="21"/>
        <v>0</v>
      </c>
      <c r="W66" s="336">
        <f t="shared" si="21"/>
        <v>0</v>
      </c>
      <c r="X66" s="8"/>
    </row>
    <row r="67" spans="2:24" outlineLevel="2" x14ac:dyDescent="0.25">
      <c r="B67" s="8"/>
      <c r="C67" s="128"/>
      <c r="D67" s="459" t="s">
        <v>219</v>
      </c>
      <c r="E67" s="460"/>
      <c r="F67" s="8"/>
      <c r="G67" s="42" t="s">
        <v>101</v>
      </c>
      <c r="H67" s="8"/>
      <c r="I67" s="336">
        <f>IF(I65&gt;=I66,I65-I66,0)</f>
        <v>0</v>
      </c>
      <c r="J67" s="336">
        <f t="shared" ref="J67:W67" si="22">IF(J65&gt;=J66,J65-J66,0)</f>
        <v>0</v>
      </c>
      <c r="K67" s="336">
        <f t="shared" si="22"/>
        <v>0</v>
      </c>
      <c r="L67" s="336">
        <f t="shared" si="22"/>
        <v>0</v>
      </c>
      <c r="M67" s="336">
        <f t="shared" si="22"/>
        <v>0</v>
      </c>
      <c r="N67" s="336">
        <f t="shared" si="22"/>
        <v>0</v>
      </c>
      <c r="O67" s="336">
        <f t="shared" si="22"/>
        <v>0</v>
      </c>
      <c r="P67" s="336">
        <f t="shared" si="22"/>
        <v>0</v>
      </c>
      <c r="Q67" s="336">
        <f t="shared" si="22"/>
        <v>0</v>
      </c>
      <c r="R67" s="336">
        <f t="shared" si="22"/>
        <v>0</v>
      </c>
      <c r="S67" s="336">
        <f t="shared" si="22"/>
        <v>0</v>
      </c>
      <c r="T67" s="336">
        <f t="shared" si="22"/>
        <v>0</v>
      </c>
      <c r="U67" s="336">
        <f t="shared" si="22"/>
        <v>0</v>
      </c>
      <c r="V67" s="336">
        <f t="shared" si="22"/>
        <v>0</v>
      </c>
      <c r="W67" s="336">
        <f t="shared" si="22"/>
        <v>0</v>
      </c>
      <c r="X67" s="8"/>
    </row>
    <row r="68" spans="2:24" outlineLevel="2" x14ac:dyDescent="0.25">
      <c r="B68" s="8"/>
      <c r="C68" s="128"/>
      <c r="D68" s="459" t="s">
        <v>218</v>
      </c>
      <c r="E68" s="460"/>
      <c r="F68" s="8"/>
      <c r="G68" s="42" t="s">
        <v>101</v>
      </c>
      <c r="H68" s="8"/>
      <c r="I68" s="336">
        <f>IF(I65&gt;=I66,0,I66-I65)</f>
        <v>0</v>
      </c>
      <c r="J68" s="336">
        <f t="shared" ref="J68:W68" si="23">IF(J65&gt;=J66,0,J66-J65)</f>
        <v>0</v>
      </c>
      <c r="K68" s="336">
        <f t="shared" si="23"/>
        <v>0</v>
      </c>
      <c r="L68" s="336">
        <f t="shared" si="23"/>
        <v>0</v>
      </c>
      <c r="M68" s="336">
        <f t="shared" si="23"/>
        <v>0</v>
      </c>
      <c r="N68" s="336">
        <f t="shared" si="23"/>
        <v>0</v>
      </c>
      <c r="O68" s="336">
        <f t="shared" si="23"/>
        <v>0</v>
      </c>
      <c r="P68" s="336">
        <f t="shared" si="23"/>
        <v>0</v>
      </c>
      <c r="Q68" s="336">
        <f t="shared" si="23"/>
        <v>0</v>
      </c>
      <c r="R68" s="336">
        <f t="shared" si="23"/>
        <v>0</v>
      </c>
      <c r="S68" s="336">
        <f t="shared" si="23"/>
        <v>0</v>
      </c>
      <c r="T68" s="336">
        <f t="shared" si="23"/>
        <v>0</v>
      </c>
      <c r="U68" s="336">
        <f t="shared" si="23"/>
        <v>0</v>
      </c>
      <c r="V68" s="336">
        <f t="shared" si="23"/>
        <v>0</v>
      </c>
      <c r="W68" s="336">
        <f t="shared" si="23"/>
        <v>0</v>
      </c>
      <c r="X68" s="8"/>
    </row>
    <row r="69" spans="2:24" outlineLevel="2" x14ac:dyDescent="0.25">
      <c r="B69" s="8"/>
      <c r="C69" s="128">
        <v>19</v>
      </c>
      <c r="D69" s="131" t="s">
        <v>220</v>
      </c>
      <c r="E69" s="48" t="s">
        <v>185</v>
      </c>
      <c r="F69" s="8"/>
      <c r="G69" s="42" t="s">
        <v>101</v>
      </c>
      <c r="H69" s="8"/>
      <c r="I69" s="266">
        <f>'2-Bilant_Solicitant'!G193</f>
        <v>0</v>
      </c>
      <c r="J69" s="266">
        <f>'2-Bilant_Solicitant'!H193</f>
        <v>0</v>
      </c>
      <c r="K69" s="43"/>
      <c r="L69" s="43"/>
      <c r="M69" s="43"/>
      <c r="N69" s="43"/>
      <c r="O69" s="43"/>
      <c r="P69" s="43"/>
      <c r="Q69" s="43"/>
      <c r="R69" s="43"/>
      <c r="S69" s="43"/>
      <c r="T69" s="43"/>
      <c r="U69" s="43"/>
      <c r="V69" s="43"/>
      <c r="W69" s="43"/>
      <c r="X69" s="8"/>
    </row>
    <row r="70" spans="2:24" outlineLevel="2" x14ac:dyDescent="0.25">
      <c r="B70" s="8"/>
      <c r="C70" s="128">
        <v>20</v>
      </c>
      <c r="D70" s="131" t="s">
        <v>221</v>
      </c>
      <c r="E70" s="48" t="s">
        <v>185</v>
      </c>
      <c r="F70" s="8"/>
      <c r="G70" s="42" t="s">
        <v>101</v>
      </c>
      <c r="H70" s="8"/>
      <c r="I70" s="266">
        <f>'2-Bilant_Solicitant'!G194</f>
        <v>0</v>
      </c>
      <c r="J70" s="266">
        <f>'2-Bilant_Solicitant'!H194</f>
        <v>0</v>
      </c>
      <c r="K70" s="43"/>
      <c r="L70" s="43"/>
      <c r="M70" s="43"/>
      <c r="N70" s="43"/>
      <c r="O70" s="43"/>
      <c r="P70" s="43"/>
      <c r="Q70" s="43"/>
      <c r="R70" s="43"/>
      <c r="S70" s="43"/>
      <c r="T70" s="43"/>
      <c r="U70" s="43"/>
      <c r="V70" s="43"/>
      <c r="W70" s="43"/>
      <c r="X70" s="8"/>
    </row>
    <row r="71" spans="2:24" outlineLevel="2" x14ac:dyDescent="0.25">
      <c r="B71" s="8"/>
      <c r="C71" s="128">
        <v>21</v>
      </c>
      <c r="D71" s="131" t="s">
        <v>222</v>
      </c>
      <c r="E71" s="48" t="s">
        <v>185</v>
      </c>
      <c r="F71" s="8"/>
      <c r="G71" s="42" t="s">
        <v>101</v>
      </c>
      <c r="H71" s="8"/>
      <c r="I71" s="266">
        <f>'2-Bilant_Solicitant'!G195</f>
        <v>0</v>
      </c>
      <c r="J71" s="266">
        <f>'2-Bilant_Solicitant'!H195</f>
        <v>0</v>
      </c>
      <c r="K71" s="43"/>
      <c r="L71" s="43"/>
      <c r="M71" s="43"/>
      <c r="N71" s="43"/>
      <c r="O71" s="43"/>
      <c r="P71" s="43"/>
      <c r="Q71" s="43"/>
      <c r="R71" s="43"/>
      <c r="S71" s="43"/>
      <c r="T71" s="43"/>
      <c r="U71" s="43"/>
      <c r="V71" s="43"/>
      <c r="W71" s="43"/>
      <c r="X71" s="8"/>
    </row>
    <row r="72" spans="2:24" outlineLevel="2" x14ac:dyDescent="0.25">
      <c r="B72" s="8"/>
      <c r="C72" s="128"/>
      <c r="D72" s="459" t="s">
        <v>223</v>
      </c>
      <c r="E72" s="460"/>
      <c r="F72" s="8"/>
      <c r="G72" s="42" t="s">
        <v>101</v>
      </c>
      <c r="H72" s="8"/>
      <c r="I72" s="336">
        <f>IF(I67-I69-I70-I71&gt;0,I67-I69-I70-I71,0)</f>
        <v>0</v>
      </c>
      <c r="J72" s="336">
        <f t="shared" ref="J72:W72" si="24">IF(J67-J69-J70-J71&gt;0,J67-J69-J70-J71,0)</f>
        <v>0</v>
      </c>
      <c r="K72" s="336">
        <f t="shared" si="24"/>
        <v>0</v>
      </c>
      <c r="L72" s="336">
        <f t="shared" si="24"/>
        <v>0</v>
      </c>
      <c r="M72" s="336">
        <f t="shared" si="24"/>
        <v>0</v>
      </c>
      <c r="N72" s="336">
        <f t="shared" si="24"/>
        <v>0</v>
      </c>
      <c r="O72" s="336">
        <f t="shared" si="24"/>
        <v>0</v>
      </c>
      <c r="P72" s="336">
        <f t="shared" si="24"/>
        <v>0</v>
      </c>
      <c r="Q72" s="336">
        <f t="shared" si="24"/>
        <v>0</v>
      </c>
      <c r="R72" s="336">
        <f t="shared" si="24"/>
        <v>0</v>
      </c>
      <c r="S72" s="336">
        <f t="shared" si="24"/>
        <v>0</v>
      </c>
      <c r="T72" s="336">
        <f t="shared" si="24"/>
        <v>0</v>
      </c>
      <c r="U72" s="336">
        <f t="shared" si="24"/>
        <v>0</v>
      </c>
      <c r="V72" s="336">
        <f t="shared" si="24"/>
        <v>0</v>
      </c>
      <c r="W72" s="336">
        <f t="shared" si="24"/>
        <v>0</v>
      </c>
      <c r="X72" s="8"/>
    </row>
    <row r="73" spans="2:24" ht="12" customHeight="1" outlineLevel="2" x14ac:dyDescent="0.25">
      <c r="B73" s="8"/>
      <c r="C73" s="128"/>
      <c r="D73" s="459" t="s">
        <v>224</v>
      </c>
      <c r="E73" s="460"/>
      <c r="F73" s="8"/>
      <c r="G73" s="42" t="s">
        <v>101</v>
      </c>
      <c r="H73" s="8"/>
      <c r="I73" s="336">
        <f t="shared" ref="I73:J73" si="25">IF(OR(I67-I69-I70-I71&lt;0,I68&gt;0),I64+I69+I70+I71-I67,0)</f>
        <v>0</v>
      </c>
      <c r="J73" s="336">
        <f t="shared" si="25"/>
        <v>0</v>
      </c>
      <c r="K73" s="336">
        <f>IF(OR(K67-K69-K70-K71&lt;0,K68&gt;0),K64+K69+K70+K71-K67,0)</f>
        <v>0</v>
      </c>
      <c r="L73" s="336">
        <f t="shared" ref="L73:W73" si="26">IF(OR(L67-L69-L70-L71&lt;0,L68&gt;0),L64+L69+L70+L71-L67,0)</f>
        <v>0</v>
      </c>
      <c r="M73" s="336">
        <f t="shared" si="26"/>
        <v>0</v>
      </c>
      <c r="N73" s="336">
        <f t="shared" si="26"/>
        <v>0</v>
      </c>
      <c r="O73" s="336">
        <f t="shared" si="26"/>
        <v>0</v>
      </c>
      <c r="P73" s="336">
        <f t="shared" si="26"/>
        <v>0</v>
      </c>
      <c r="Q73" s="336">
        <f t="shared" si="26"/>
        <v>0</v>
      </c>
      <c r="R73" s="336">
        <f t="shared" si="26"/>
        <v>0</v>
      </c>
      <c r="S73" s="336">
        <f t="shared" si="26"/>
        <v>0</v>
      </c>
      <c r="T73" s="336">
        <f t="shared" si="26"/>
        <v>0</v>
      </c>
      <c r="U73" s="336">
        <f t="shared" si="26"/>
        <v>0</v>
      </c>
      <c r="V73" s="336">
        <f t="shared" si="26"/>
        <v>0</v>
      </c>
      <c r="W73" s="336">
        <f t="shared" si="26"/>
        <v>0</v>
      </c>
      <c r="X73" s="8"/>
    </row>
    <row r="74" spans="2:24" outlineLevel="2" x14ac:dyDescent="0.25">
      <c r="B74" s="8"/>
      <c r="C74" s="8"/>
      <c r="D74" s="18"/>
      <c r="E74" s="19"/>
      <c r="F74" s="8"/>
      <c r="G74" s="19"/>
      <c r="H74" s="8"/>
      <c r="I74" s="8"/>
      <c r="J74" s="8"/>
      <c r="K74" s="8"/>
      <c r="L74" s="8"/>
      <c r="M74" s="8"/>
      <c r="N74" s="8"/>
      <c r="O74" s="8"/>
      <c r="P74" s="8"/>
      <c r="Q74" s="8"/>
      <c r="R74" s="8"/>
      <c r="S74" s="8"/>
      <c r="T74" s="8"/>
      <c r="U74" s="8"/>
      <c r="V74" s="8"/>
      <c r="W74" s="8"/>
      <c r="X74" s="8"/>
    </row>
    <row r="75" spans="2:24" x14ac:dyDescent="0.25">
      <c r="G75" s="9"/>
    </row>
    <row r="76" spans="2:24" x14ac:dyDescent="0.25">
      <c r="B76" s="8"/>
      <c r="C76" s="8"/>
      <c r="D76" s="8"/>
      <c r="E76" s="19"/>
      <c r="F76" s="8"/>
      <c r="G76" s="8"/>
      <c r="H76" s="8"/>
      <c r="I76" s="8"/>
      <c r="J76" s="8"/>
      <c r="K76" s="8"/>
      <c r="L76" s="8"/>
      <c r="M76" s="8"/>
      <c r="N76" s="8"/>
      <c r="O76" s="8"/>
      <c r="P76" s="8"/>
      <c r="Q76" s="8"/>
      <c r="R76" s="8"/>
      <c r="S76" s="8"/>
      <c r="T76" s="8"/>
      <c r="U76" s="8"/>
      <c r="V76" s="8"/>
      <c r="W76" s="8"/>
      <c r="X76" s="8"/>
    </row>
    <row r="77" spans="2:24" x14ac:dyDescent="0.25">
      <c r="B77" s="8"/>
      <c r="C77" s="8"/>
      <c r="D77" s="461" t="s">
        <v>410</v>
      </c>
      <c r="E77" s="462"/>
      <c r="F77" s="8"/>
      <c r="G77" s="42" t="s">
        <v>411</v>
      </c>
      <c r="H77" s="8"/>
      <c r="I77" s="337" t="str">
        <f>IFERROR(I22/I41,"")</f>
        <v/>
      </c>
      <c r="J77" s="337" t="str">
        <f>IFERROR(J22/J41,"")</f>
        <v/>
      </c>
      <c r="K77" s="337" t="str">
        <f t="shared" ref="K77:W77" si="27">IFERROR(IF(K41&gt;$J$41,K22/K41,K22/$J$41),"")</f>
        <v/>
      </c>
      <c r="L77" s="337" t="str">
        <f t="shared" si="27"/>
        <v/>
      </c>
      <c r="M77" s="337" t="str">
        <f t="shared" si="27"/>
        <v/>
      </c>
      <c r="N77" s="337" t="str">
        <f t="shared" si="27"/>
        <v/>
      </c>
      <c r="O77" s="337" t="str">
        <f t="shared" si="27"/>
        <v/>
      </c>
      <c r="P77" s="337" t="str">
        <f t="shared" si="27"/>
        <v/>
      </c>
      <c r="Q77" s="337" t="str">
        <f t="shared" si="27"/>
        <v/>
      </c>
      <c r="R77" s="337" t="str">
        <f t="shared" si="27"/>
        <v/>
      </c>
      <c r="S77" s="337" t="str">
        <f t="shared" si="27"/>
        <v/>
      </c>
      <c r="T77" s="337" t="str">
        <f t="shared" si="27"/>
        <v/>
      </c>
      <c r="U77" s="337" t="str">
        <f t="shared" si="27"/>
        <v/>
      </c>
      <c r="V77" s="337" t="str">
        <f t="shared" si="27"/>
        <v/>
      </c>
      <c r="W77" s="337" t="str">
        <f t="shared" si="27"/>
        <v/>
      </c>
      <c r="X77" s="8"/>
    </row>
    <row r="78" spans="2:24" x14ac:dyDescent="0.25">
      <c r="B78" s="8"/>
      <c r="C78" s="8"/>
      <c r="D78" s="172"/>
      <c r="E78" s="172"/>
      <c r="F78" s="8"/>
      <c r="G78" s="8"/>
      <c r="H78" s="8"/>
      <c r="I78" s="95"/>
      <c r="J78" s="95"/>
      <c r="K78" s="95"/>
      <c r="L78" s="95"/>
      <c r="M78" s="95"/>
      <c r="N78" s="95"/>
      <c r="O78" s="95"/>
      <c r="P78" s="95"/>
      <c r="Q78" s="95"/>
      <c r="R78" s="95"/>
      <c r="S78" s="95"/>
      <c r="T78" s="95"/>
      <c r="U78" s="95"/>
      <c r="V78" s="95"/>
      <c r="W78" s="95"/>
      <c r="X78" s="8"/>
    </row>
    <row r="79" spans="2:24" x14ac:dyDescent="0.25">
      <c r="G79" s="9"/>
    </row>
    <row r="80" spans="2:24" x14ac:dyDescent="0.25">
      <c r="B80" s="8"/>
      <c r="C80" s="8"/>
      <c r="D80" s="18"/>
      <c r="E80" s="19"/>
      <c r="F80" s="8"/>
      <c r="G80" s="19"/>
      <c r="H80" s="8"/>
      <c r="I80" s="8"/>
      <c r="J80" s="8"/>
      <c r="K80" s="8"/>
      <c r="L80" s="8"/>
      <c r="M80" s="8"/>
      <c r="N80" s="8"/>
      <c r="O80" s="8"/>
      <c r="P80" s="8"/>
      <c r="Q80" s="8"/>
      <c r="R80" s="8"/>
      <c r="S80" s="8"/>
      <c r="T80" s="8"/>
      <c r="U80" s="8"/>
      <c r="V80" s="8"/>
      <c r="W80" s="8"/>
      <c r="X80" s="8"/>
    </row>
    <row r="81" spans="2:24" ht="26.4" customHeight="1" x14ac:dyDescent="0.25">
      <c r="B81" s="8"/>
      <c r="C81" s="8"/>
      <c r="D81" s="133" t="s">
        <v>237</v>
      </c>
      <c r="E81" s="134"/>
      <c r="F81" s="135"/>
      <c r="G81" s="134"/>
      <c r="H81" s="135"/>
      <c r="I81" s="135"/>
      <c r="J81" s="135"/>
      <c r="K81" s="135"/>
      <c r="L81" s="135"/>
      <c r="M81" s="135"/>
      <c r="N81" s="135"/>
      <c r="O81" s="135"/>
      <c r="P81" s="135"/>
      <c r="Q81" s="135"/>
      <c r="R81" s="135"/>
      <c r="S81" s="135"/>
      <c r="T81" s="135"/>
      <c r="U81" s="135"/>
      <c r="V81" s="135"/>
      <c r="W81" s="135"/>
      <c r="X81" s="8"/>
    </row>
    <row r="82" spans="2:24" x14ac:dyDescent="0.25">
      <c r="B82" s="8"/>
      <c r="C82" s="8"/>
      <c r="D82" s="18"/>
      <c r="E82" s="19"/>
      <c r="F82" s="8"/>
      <c r="G82" s="19"/>
      <c r="H82" s="8"/>
      <c r="I82" s="8"/>
      <c r="J82" s="8"/>
      <c r="K82" s="8"/>
      <c r="L82" s="8"/>
      <c r="M82" s="8"/>
      <c r="N82" s="8"/>
      <c r="O82" s="8"/>
      <c r="P82" s="8"/>
      <c r="Q82" s="8"/>
      <c r="R82" s="8"/>
      <c r="S82" s="8"/>
      <c r="T82" s="8"/>
      <c r="U82" s="8"/>
      <c r="V82" s="8"/>
      <c r="W82" s="8"/>
      <c r="X82" s="8"/>
    </row>
    <row r="83" spans="2:24" outlineLevel="1" x14ac:dyDescent="0.25">
      <c r="B83" s="8"/>
      <c r="C83" s="8"/>
      <c r="D83" s="136" t="s">
        <v>133</v>
      </c>
      <c r="E83" s="137"/>
      <c r="F83" s="138"/>
      <c r="G83" s="137"/>
      <c r="H83" s="138"/>
      <c r="I83" s="138"/>
      <c r="J83" s="138"/>
      <c r="K83" s="8"/>
      <c r="L83" s="8"/>
      <c r="M83" s="8"/>
      <c r="N83" s="8"/>
      <c r="O83" s="8"/>
      <c r="P83" s="8"/>
      <c r="Q83" s="8"/>
      <c r="R83" s="8"/>
      <c r="S83" s="8"/>
      <c r="T83" s="8"/>
      <c r="U83" s="8"/>
      <c r="V83" s="8"/>
      <c r="W83" s="8"/>
      <c r="X83" s="8"/>
    </row>
    <row r="84" spans="2:24" outlineLevel="1" x14ac:dyDescent="0.25">
      <c r="B84" s="8"/>
      <c r="C84" s="8"/>
      <c r="D84" s="139" t="s">
        <v>229</v>
      </c>
      <c r="E84" s="137"/>
      <c r="F84" s="138"/>
      <c r="G84" s="42" t="s">
        <v>101</v>
      </c>
      <c r="H84" s="138"/>
      <c r="I84" s="138"/>
      <c r="J84" s="138"/>
      <c r="K84" s="266">
        <f>K72+K69+K60+K42+K45+K57</f>
        <v>0</v>
      </c>
      <c r="L84" s="266">
        <f t="shared" ref="L84:W84" si="28">L72+L69+L60+L42+L45+L57</f>
        <v>0</v>
      </c>
      <c r="M84" s="266">
        <f t="shared" si="28"/>
        <v>0</v>
      </c>
      <c r="N84" s="266">
        <f t="shared" si="28"/>
        <v>0</v>
      </c>
      <c r="O84" s="266">
        <f t="shared" si="28"/>
        <v>0</v>
      </c>
      <c r="P84" s="266">
        <f t="shared" si="28"/>
        <v>0</v>
      </c>
      <c r="Q84" s="266">
        <f t="shared" si="28"/>
        <v>0</v>
      </c>
      <c r="R84" s="266">
        <f t="shared" si="28"/>
        <v>0</v>
      </c>
      <c r="S84" s="266">
        <f t="shared" si="28"/>
        <v>0</v>
      </c>
      <c r="T84" s="266">
        <f t="shared" si="28"/>
        <v>0</v>
      </c>
      <c r="U84" s="266">
        <f t="shared" si="28"/>
        <v>0</v>
      </c>
      <c r="V84" s="266">
        <f t="shared" si="28"/>
        <v>0</v>
      </c>
      <c r="W84" s="266">
        <f t="shared" si="28"/>
        <v>0</v>
      </c>
      <c r="X84" s="8"/>
    </row>
    <row r="85" spans="2:24" outlineLevel="1" x14ac:dyDescent="0.25">
      <c r="B85" s="8"/>
      <c r="C85" s="8"/>
      <c r="D85" s="139" t="s">
        <v>272</v>
      </c>
      <c r="E85" s="137"/>
      <c r="F85" s="138"/>
      <c r="G85" s="42" t="s">
        <v>101</v>
      </c>
      <c r="H85" s="138"/>
      <c r="I85" s="138"/>
      <c r="J85" s="138"/>
      <c r="K85" s="43"/>
      <c r="L85" s="43"/>
      <c r="M85" s="43"/>
      <c r="N85" s="43"/>
      <c r="O85" s="43"/>
      <c r="P85" s="43"/>
      <c r="Q85" s="43"/>
      <c r="R85" s="43"/>
      <c r="S85" s="43"/>
      <c r="T85" s="43"/>
      <c r="U85" s="43"/>
      <c r="V85" s="43"/>
      <c r="W85" s="43"/>
      <c r="X85" s="8"/>
    </row>
    <row r="86" spans="2:24" outlineLevel="1" x14ac:dyDescent="0.25">
      <c r="B86" s="8"/>
      <c r="C86" s="8"/>
      <c r="D86" s="139" t="s">
        <v>234</v>
      </c>
      <c r="E86" s="137"/>
      <c r="F86" s="138"/>
      <c r="G86" s="42" t="s">
        <v>101</v>
      </c>
      <c r="H86" s="138"/>
      <c r="I86" s="138"/>
      <c r="J86" s="138"/>
      <c r="K86" s="43"/>
      <c r="L86" s="43"/>
      <c r="M86" s="43"/>
      <c r="N86" s="43"/>
      <c r="O86" s="43"/>
      <c r="P86" s="43"/>
      <c r="Q86" s="43"/>
      <c r="R86" s="43"/>
      <c r="S86" s="43"/>
      <c r="T86" s="43"/>
      <c r="U86" s="43"/>
      <c r="V86" s="43"/>
      <c r="W86" s="43"/>
      <c r="X86" s="8"/>
    </row>
    <row r="87" spans="2:24" outlineLevel="1" x14ac:dyDescent="0.25">
      <c r="B87" s="8"/>
      <c r="C87" s="8"/>
      <c r="D87" s="139" t="s">
        <v>235</v>
      </c>
      <c r="E87" s="137"/>
      <c r="F87" s="138"/>
      <c r="G87" s="42" t="s">
        <v>101</v>
      </c>
      <c r="H87" s="138"/>
      <c r="I87" s="138"/>
      <c r="J87" s="138"/>
      <c r="K87" s="43"/>
      <c r="L87" s="43"/>
      <c r="M87" s="43"/>
      <c r="N87" s="43"/>
      <c r="O87" s="43"/>
      <c r="P87" s="43"/>
      <c r="Q87" s="43"/>
      <c r="R87" s="43"/>
      <c r="S87" s="43"/>
      <c r="T87" s="43"/>
      <c r="U87" s="43"/>
      <c r="V87" s="43"/>
      <c r="W87" s="43"/>
      <c r="X87" s="8"/>
    </row>
    <row r="88" spans="2:24" outlineLevel="1" x14ac:dyDescent="0.25">
      <c r="B88" s="8"/>
      <c r="C88" s="8"/>
      <c r="D88" s="140" t="s">
        <v>136</v>
      </c>
      <c r="E88" s="137"/>
      <c r="F88" s="138"/>
      <c r="G88" s="42" t="s">
        <v>101</v>
      </c>
      <c r="H88" s="138"/>
      <c r="I88" s="138"/>
      <c r="J88" s="138"/>
      <c r="K88" s="338">
        <f>K84-K86+K87-K85</f>
        <v>0</v>
      </c>
      <c r="L88" s="338">
        <f t="shared" ref="L88:W88" si="29">L84-L86+L87-L85</f>
        <v>0</v>
      </c>
      <c r="M88" s="338">
        <f t="shared" si="29"/>
        <v>0</v>
      </c>
      <c r="N88" s="338">
        <f t="shared" si="29"/>
        <v>0</v>
      </c>
      <c r="O88" s="338">
        <f t="shared" si="29"/>
        <v>0</v>
      </c>
      <c r="P88" s="338">
        <f t="shared" si="29"/>
        <v>0</v>
      </c>
      <c r="Q88" s="338">
        <f t="shared" si="29"/>
        <v>0</v>
      </c>
      <c r="R88" s="338">
        <f t="shared" si="29"/>
        <v>0</v>
      </c>
      <c r="S88" s="338">
        <f t="shared" si="29"/>
        <v>0</v>
      </c>
      <c r="T88" s="338">
        <f t="shared" si="29"/>
        <v>0</v>
      </c>
      <c r="U88" s="338">
        <f t="shared" si="29"/>
        <v>0</v>
      </c>
      <c r="V88" s="338">
        <f t="shared" si="29"/>
        <v>0</v>
      </c>
      <c r="W88" s="338">
        <f t="shared" si="29"/>
        <v>0</v>
      </c>
      <c r="X88" s="8"/>
    </row>
    <row r="89" spans="2:24" outlineLevel="1" x14ac:dyDescent="0.25">
      <c r="B89" s="8"/>
      <c r="C89" s="8"/>
      <c r="D89" s="141"/>
      <c r="E89" s="137"/>
      <c r="F89" s="138"/>
      <c r="G89" s="137"/>
      <c r="H89" s="138"/>
      <c r="I89" s="138"/>
      <c r="J89" s="138"/>
      <c r="K89" s="8"/>
      <c r="L89" s="8"/>
      <c r="M89" s="8"/>
      <c r="N89" s="8"/>
      <c r="O89" s="8"/>
      <c r="P89" s="8"/>
      <c r="Q89" s="8"/>
      <c r="R89" s="8"/>
      <c r="S89" s="8"/>
      <c r="T89" s="8"/>
      <c r="U89" s="8"/>
      <c r="V89" s="8"/>
      <c r="W89" s="8"/>
      <c r="X89" s="8"/>
    </row>
    <row r="90" spans="2:24" outlineLevel="1" x14ac:dyDescent="0.25">
      <c r="B90" s="8"/>
      <c r="C90" s="8"/>
      <c r="D90" s="136" t="s">
        <v>134</v>
      </c>
      <c r="E90" s="137"/>
      <c r="F90" s="138"/>
      <c r="G90" s="137"/>
      <c r="H90" s="138"/>
      <c r="I90" s="138"/>
      <c r="J90" s="138"/>
      <c r="K90" s="8"/>
      <c r="L90" s="8"/>
      <c r="M90" s="132"/>
      <c r="N90" s="8"/>
      <c r="O90" s="8"/>
      <c r="P90" s="8"/>
      <c r="Q90" s="8"/>
      <c r="R90" s="8"/>
      <c r="S90" s="8"/>
      <c r="T90" s="8"/>
      <c r="U90" s="8"/>
      <c r="V90" s="8"/>
      <c r="W90" s="8"/>
      <c r="X90" s="8"/>
    </row>
    <row r="91" spans="2:24" outlineLevel="1" x14ac:dyDescent="0.25">
      <c r="B91" s="8"/>
      <c r="C91" s="8"/>
      <c r="D91" s="139" t="s">
        <v>137</v>
      </c>
      <c r="E91" s="137"/>
      <c r="F91" s="138"/>
      <c r="G91" s="42" t="s">
        <v>101</v>
      </c>
      <c r="H91" s="138"/>
      <c r="I91" s="138"/>
      <c r="J91" s="138"/>
      <c r="K91" s="142"/>
      <c r="L91" s="142"/>
      <c r="M91" s="142"/>
      <c r="N91" s="142"/>
      <c r="O91" s="142"/>
      <c r="P91" s="142"/>
      <c r="Q91" s="142"/>
      <c r="R91" s="142"/>
      <c r="S91" s="142"/>
      <c r="T91" s="142"/>
      <c r="U91" s="142"/>
      <c r="V91" s="142"/>
      <c r="W91" s="142"/>
      <c r="X91" s="8"/>
    </row>
    <row r="92" spans="2:24" outlineLevel="1" x14ac:dyDescent="0.25">
      <c r="B92" s="8"/>
      <c r="C92" s="8"/>
      <c r="D92" s="139" t="s">
        <v>138</v>
      </c>
      <c r="E92" s="137"/>
      <c r="F92" s="138"/>
      <c r="G92" s="42" t="s">
        <v>101</v>
      </c>
      <c r="H92" s="138"/>
      <c r="I92" s="138"/>
      <c r="J92" s="138"/>
      <c r="K92" s="339">
        <f>'1-Inputuri'!L131</f>
        <v>0</v>
      </c>
      <c r="L92" s="339">
        <f>'1-Inputuri'!M131</f>
        <v>0</v>
      </c>
      <c r="M92" s="339">
        <f>'1-Inputuri'!N131</f>
        <v>0</v>
      </c>
      <c r="N92" s="339">
        <f>'1-Inputuri'!O131</f>
        <v>0</v>
      </c>
      <c r="O92" s="339">
        <f>'1-Inputuri'!P131</f>
        <v>0</v>
      </c>
      <c r="P92" s="339">
        <f>'1-Inputuri'!Q131</f>
        <v>0</v>
      </c>
      <c r="Q92" s="339">
        <f>'1-Inputuri'!R131</f>
        <v>0</v>
      </c>
      <c r="R92" s="339">
        <f>'1-Inputuri'!S131</f>
        <v>0</v>
      </c>
      <c r="S92" s="339">
        <f>'1-Inputuri'!T131</f>
        <v>0</v>
      </c>
      <c r="T92" s="339">
        <f>'1-Inputuri'!U131</f>
        <v>0</v>
      </c>
      <c r="U92" s="339">
        <f>'1-Inputuri'!V131</f>
        <v>0</v>
      </c>
      <c r="V92" s="339">
        <f>'1-Inputuri'!W131</f>
        <v>0</v>
      </c>
      <c r="W92" s="339">
        <f>'1-Inputuri'!X131</f>
        <v>0</v>
      </c>
      <c r="X92" s="8"/>
    </row>
    <row r="93" spans="2:24" outlineLevel="1" x14ac:dyDescent="0.25">
      <c r="B93" s="8"/>
      <c r="C93" s="8"/>
      <c r="D93" s="139" t="s">
        <v>142</v>
      </c>
      <c r="E93" s="137"/>
      <c r="F93" s="138"/>
      <c r="G93" s="42" t="s">
        <v>101</v>
      </c>
      <c r="H93" s="138"/>
      <c r="I93" s="138"/>
      <c r="J93" s="138"/>
      <c r="K93" s="339">
        <f>IF(K14="Implementare",IF(ISERROR('4-Buget cerere'!$F$102*'4-Buget cerere'!T70),0,'4-Buget cerere'!$F$102*'4-Buget cerere'!T70),0)</f>
        <v>0</v>
      </c>
      <c r="L93" s="339">
        <f>IF(L14="Implementare",IF(ISERROR('4-Buget cerere'!$F$102*'4-Buget cerere'!U70),0,'4-Buget cerere'!$F$102*'4-Buget cerere'!U70),0)</f>
        <v>0</v>
      </c>
      <c r="M93" s="339">
        <f>IF(M14="Implementare",IF(ISERROR('4-Buget cerere'!$F$102*'4-Buget cerere'!V70),0,'4-Buget cerere'!$F$102*'4-Buget cerere'!V70),0)</f>
        <v>0</v>
      </c>
      <c r="N93" s="339">
        <f>IF(N14="Implementare",IF(ISERROR('4-Buget cerere'!$F$102*'4-Buget cerere'!W70),0,'4-Buget cerere'!$F$102*'4-Buget cerere'!W70),0)</f>
        <v>0</v>
      </c>
      <c r="O93" s="339">
        <f>IF(O14="Implementare",IF(ISERROR('4-Buget cerere'!$F$102*'4-Buget cerere'!X70),0,'4-Buget cerere'!$F$102*'4-Buget cerere'!X70),0)</f>
        <v>0</v>
      </c>
      <c r="P93" s="339">
        <f>IF(P14="Implementare",IF(ISERROR('4-Buget cerere'!$F$102*'4-Buget cerere'!Y70),0,'4-Buget cerere'!$F$102*'4-Buget cerere'!Y70),0)</f>
        <v>0</v>
      </c>
      <c r="Q93" s="339">
        <f>IF(Q14="Implementare",IF(ISERROR('4-Buget cerere'!$F$102*'4-Buget cerere'!Z70),0,'4-Buget cerere'!$F$102*'4-Buget cerere'!Z70),0)</f>
        <v>0</v>
      </c>
      <c r="R93" s="339">
        <f>IF(R14="Implementare",IF(ISERROR('4-Buget cerere'!$F$102*'4-Buget cerere'!AA70),0,'4-Buget cerere'!$F$102*'4-Buget cerere'!AA70),0)</f>
        <v>0</v>
      </c>
      <c r="S93" s="339">
        <f>IF(S14="Implementare",IF(ISERROR('4-Buget cerere'!$F$102*'4-Buget cerere'!AB70),0,'4-Buget cerere'!$F$102*'4-Buget cerere'!AB70),0)</f>
        <v>0</v>
      </c>
      <c r="T93" s="339">
        <f>IF(T14="Implementare",IF(ISERROR('4-Buget cerere'!$F$102*'4-Buget cerere'!AC70),0,'4-Buget cerere'!$F$102*'4-Buget cerere'!AC70),0)</f>
        <v>0</v>
      </c>
      <c r="U93" s="339">
        <f>IF(U14="Implementare",IF(ISERROR('4-Buget cerere'!$F$102*'4-Buget cerere'!AD70),0,'4-Buget cerere'!$F$102*'4-Buget cerere'!AD70),0)</f>
        <v>0</v>
      </c>
      <c r="V93" s="339">
        <f>IF(V14="Implementare",IF(ISERROR('4-Buget cerere'!$F$102*'4-Buget cerere'!AE70),0,'4-Buget cerere'!$F$102*'4-Buget cerere'!AE70),0)</f>
        <v>0</v>
      </c>
      <c r="W93" s="339">
        <f>IF(W14="Implementare",IF(ISERROR('4-Buget cerere'!$F$102*'4-Buget cerere'!AF70),0,'4-Buget cerere'!$F$102*'4-Buget cerere'!AF70),0)</f>
        <v>0</v>
      </c>
      <c r="X93" s="8"/>
    </row>
    <row r="94" spans="2:24" outlineLevel="1" x14ac:dyDescent="0.25">
      <c r="B94" s="8"/>
      <c r="C94" s="8"/>
      <c r="D94" s="139" t="s">
        <v>230</v>
      </c>
      <c r="E94" s="137"/>
      <c r="F94" s="138"/>
      <c r="G94" s="42" t="s">
        <v>101</v>
      </c>
      <c r="H94" s="138"/>
      <c r="I94" s="138"/>
      <c r="J94" s="138"/>
      <c r="K94" s="339">
        <f>IF(K14="Implementare",IF(ISERROR('4-Buget cerere'!$F$92*'4-Buget cerere'!T70),0,'4-Buget cerere'!$F$92*'4-Buget cerere'!T70),0)</f>
        <v>0</v>
      </c>
      <c r="L94" s="339">
        <f>IF(L14="Implementare",IF(ISERROR('4-Buget cerere'!$F$92*'4-Buget cerere'!U70),0,'4-Buget cerere'!$F$92*'4-Buget cerere'!U70),0)</f>
        <v>0</v>
      </c>
      <c r="M94" s="339">
        <f>IF(M14="Implementare",IF(ISERROR('4-Buget cerere'!$F$92*'4-Buget cerere'!V70),0,'4-Buget cerere'!$F$92*'4-Buget cerere'!V70),0)</f>
        <v>0</v>
      </c>
      <c r="N94" s="339">
        <f>IF(N14="Implementare",IF(ISERROR('4-Buget cerere'!$F$92*'4-Buget cerere'!W70),0,'4-Buget cerere'!$F$92*'4-Buget cerere'!W70),0)</f>
        <v>0</v>
      </c>
      <c r="O94" s="339">
        <f>IF(O14="Implementare",IF(ISERROR('4-Buget cerere'!$F$92*'4-Buget cerere'!X70),0,'4-Buget cerere'!$F$92*'4-Buget cerere'!X70),0)</f>
        <v>0</v>
      </c>
      <c r="P94" s="339">
        <f>IF(P14="Implementare",IF(ISERROR('4-Buget cerere'!$F$92*'4-Buget cerere'!Y70),0,'4-Buget cerere'!$F$92*'4-Buget cerere'!Y70),0)</f>
        <v>0</v>
      </c>
      <c r="Q94" s="339">
        <f>IF(Q14="Implementare",IF(ISERROR('4-Buget cerere'!$F$92*'4-Buget cerere'!Z70),0,'4-Buget cerere'!$F$92*'4-Buget cerere'!Z70),0)</f>
        <v>0</v>
      </c>
      <c r="R94" s="339">
        <f>IF(R14="Implementare",IF(ISERROR('4-Buget cerere'!$F$92*'4-Buget cerere'!AA70),0,'4-Buget cerere'!$F$92*'4-Buget cerere'!AA70),0)</f>
        <v>0</v>
      </c>
      <c r="S94" s="339">
        <f>IF(S14="Implementare",IF(ISERROR('4-Buget cerere'!$F$92*'4-Buget cerere'!AB70),0,'4-Buget cerere'!$F$92*'4-Buget cerere'!AB70),0)</f>
        <v>0</v>
      </c>
      <c r="T94" s="339">
        <f>IF(T14="Implementare",IF(ISERROR('4-Buget cerere'!$F$92*'4-Buget cerere'!AC70),0,'4-Buget cerere'!$F$92*'4-Buget cerere'!AC70),0)</f>
        <v>0</v>
      </c>
      <c r="U94" s="339">
        <f>IF(U14="Implementare",IF(ISERROR('4-Buget cerere'!$F$92*'4-Buget cerere'!AD70),0,'4-Buget cerere'!$F$92*'4-Buget cerere'!AD70),0)</f>
        <v>0</v>
      </c>
      <c r="V94" s="339">
        <f>IF(V14="Implementare",IF(ISERROR('4-Buget cerere'!$F$92*'4-Buget cerere'!AE70),0,'4-Buget cerere'!$F$92*'4-Buget cerere'!AE70),0)</f>
        <v>0</v>
      </c>
      <c r="W94" s="339">
        <f>IF(W14="Implementare",IF(ISERROR('4-Buget cerere'!$F$92*'4-Buget cerere'!AF70),0,'4-Buget cerere'!$F$92*'4-Buget cerere'!AF70),0)</f>
        <v>0</v>
      </c>
      <c r="X94" s="8"/>
    </row>
    <row r="95" spans="2:24" outlineLevel="1" x14ac:dyDescent="0.25">
      <c r="B95" s="8"/>
      <c r="C95" s="8"/>
      <c r="D95" s="139" t="s">
        <v>139</v>
      </c>
      <c r="E95" s="137"/>
      <c r="F95" s="138"/>
      <c r="G95" s="42" t="s">
        <v>101</v>
      </c>
      <c r="H95" s="138"/>
      <c r="I95" s="138"/>
      <c r="J95" s="138"/>
      <c r="K95" s="142"/>
      <c r="L95" s="142"/>
      <c r="M95" s="142"/>
      <c r="N95" s="142"/>
      <c r="O95" s="142"/>
      <c r="P95" s="142"/>
      <c r="Q95" s="142"/>
      <c r="R95" s="142"/>
      <c r="S95" s="142"/>
      <c r="T95" s="142"/>
      <c r="U95" s="142"/>
      <c r="V95" s="142"/>
      <c r="W95" s="142"/>
      <c r="X95" s="8"/>
    </row>
    <row r="96" spans="2:24" outlineLevel="1" x14ac:dyDescent="0.25">
      <c r="B96" s="8"/>
      <c r="C96" s="8"/>
      <c r="D96" s="139" t="s">
        <v>140</v>
      </c>
      <c r="E96" s="137"/>
      <c r="F96" s="138"/>
      <c r="G96" s="42" t="s">
        <v>101</v>
      </c>
      <c r="H96" s="138"/>
      <c r="I96" s="138"/>
      <c r="J96" s="138"/>
      <c r="K96" s="339">
        <f>'1-Inputuri'!L133+'1-Inputuri'!L139</f>
        <v>0</v>
      </c>
      <c r="L96" s="339">
        <f>'1-Inputuri'!M133+'1-Inputuri'!M139</f>
        <v>0</v>
      </c>
      <c r="M96" s="339">
        <f>'1-Inputuri'!N133+'1-Inputuri'!N139</f>
        <v>0</v>
      </c>
      <c r="N96" s="339">
        <f>'1-Inputuri'!O133+'1-Inputuri'!O139</f>
        <v>0</v>
      </c>
      <c r="O96" s="339">
        <f>'1-Inputuri'!P133+'1-Inputuri'!P139</f>
        <v>0</v>
      </c>
      <c r="P96" s="339">
        <f>'1-Inputuri'!Q133+'1-Inputuri'!Q139</f>
        <v>0</v>
      </c>
      <c r="Q96" s="339">
        <f>'1-Inputuri'!R133+'1-Inputuri'!R139</f>
        <v>0</v>
      </c>
      <c r="R96" s="339">
        <f>'1-Inputuri'!S133+'1-Inputuri'!S139</f>
        <v>0</v>
      </c>
      <c r="S96" s="339">
        <f>'1-Inputuri'!T133+'1-Inputuri'!T139</f>
        <v>0</v>
      </c>
      <c r="T96" s="339">
        <f>'1-Inputuri'!U133+'1-Inputuri'!U139</f>
        <v>0</v>
      </c>
      <c r="U96" s="339">
        <f>'1-Inputuri'!V133+'1-Inputuri'!V139</f>
        <v>0</v>
      </c>
      <c r="V96" s="339">
        <f>'1-Inputuri'!W133+'1-Inputuri'!W139</f>
        <v>0</v>
      </c>
      <c r="W96" s="339">
        <f>'1-Inputuri'!X133+'1-Inputuri'!X139</f>
        <v>0</v>
      </c>
      <c r="X96" s="8"/>
    </row>
    <row r="97" spans="2:24" outlineLevel="1" x14ac:dyDescent="0.25">
      <c r="B97" s="8"/>
      <c r="C97" s="8"/>
      <c r="D97" s="140" t="s">
        <v>143</v>
      </c>
      <c r="E97" s="137"/>
      <c r="F97" s="138"/>
      <c r="G97" s="42" t="s">
        <v>101</v>
      </c>
      <c r="H97" s="138"/>
      <c r="I97" s="138"/>
      <c r="J97" s="138"/>
      <c r="K97" s="338">
        <f>K91+K92+K93+K94-K95-K96</f>
        <v>0</v>
      </c>
      <c r="L97" s="338">
        <f t="shared" ref="L97:W97" si="30">L91+L92+L93+L94-L95-L96</f>
        <v>0</v>
      </c>
      <c r="M97" s="338">
        <f t="shared" si="30"/>
        <v>0</v>
      </c>
      <c r="N97" s="338">
        <f t="shared" si="30"/>
        <v>0</v>
      </c>
      <c r="O97" s="338">
        <f t="shared" si="30"/>
        <v>0</v>
      </c>
      <c r="P97" s="338">
        <f t="shared" si="30"/>
        <v>0</v>
      </c>
      <c r="Q97" s="338">
        <f t="shared" si="30"/>
        <v>0</v>
      </c>
      <c r="R97" s="338">
        <f t="shared" si="30"/>
        <v>0</v>
      </c>
      <c r="S97" s="338">
        <f t="shared" si="30"/>
        <v>0</v>
      </c>
      <c r="T97" s="338">
        <f t="shared" si="30"/>
        <v>0</v>
      </c>
      <c r="U97" s="338">
        <f t="shared" si="30"/>
        <v>0</v>
      </c>
      <c r="V97" s="338">
        <f t="shared" si="30"/>
        <v>0</v>
      </c>
      <c r="W97" s="338">
        <f t="shared" si="30"/>
        <v>0</v>
      </c>
      <c r="X97" s="8"/>
    </row>
    <row r="98" spans="2:24" outlineLevel="1" x14ac:dyDescent="0.25">
      <c r="B98" s="8"/>
      <c r="C98" s="8"/>
      <c r="D98" s="141"/>
      <c r="E98" s="137"/>
      <c r="F98" s="138"/>
      <c r="G98" s="137"/>
      <c r="H98" s="138"/>
      <c r="I98" s="138"/>
      <c r="J98" s="138"/>
      <c r="K98" s="8"/>
      <c r="L98" s="8"/>
      <c r="M98" s="8"/>
      <c r="N98" s="8"/>
      <c r="O98" s="8"/>
      <c r="P98" s="8"/>
      <c r="Q98" s="8"/>
      <c r="R98" s="8"/>
      <c r="S98" s="8"/>
      <c r="T98" s="8"/>
      <c r="U98" s="8"/>
      <c r="V98" s="8"/>
      <c r="W98" s="8"/>
      <c r="X98" s="8"/>
    </row>
    <row r="99" spans="2:24" outlineLevel="1" x14ac:dyDescent="0.25">
      <c r="B99" s="8"/>
      <c r="C99" s="8"/>
      <c r="D99" s="136" t="s">
        <v>135</v>
      </c>
      <c r="E99" s="137"/>
      <c r="F99" s="138"/>
      <c r="G99" s="137"/>
      <c r="H99" s="138"/>
      <c r="I99" s="138"/>
      <c r="J99" s="138"/>
      <c r="K99" s="8"/>
      <c r="L99" s="8"/>
      <c r="M99" s="8"/>
      <c r="N99" s="8"/>
      <c r="O99" s="8"/>
      <c r="P99" s="8"/>
      <c r="Q99" s="8"/>
      <c r="R99" s="8"/>
      <c r="S99" s="8"/>
      <c r="T99" s="8"/>
      <c r="U99" s="8"/>
      <c r="V99" s="8"/>
      <c r="W99" s="8"/>
      <c r="X99" s="8"/>
    </row>
    <row r="100" spans="2:24" outlineLevel="1" x14ac:dyDescent="0.25">
      <c r="B100" s="8"/>
      <c r="C100" s="8"/>
      <c r="D100" s="139" t="s">
        <v>269</v>
      </c>
      <c r="E100" s="137"/>
      <c r="F100" s="138"/>
      <c r="G100" s="42" t="s">
        <v>101</v>
      </c>
      <c r="H100" s="138"/>
      <c r="I100" s="138"/>
      <c r="J100" s="138"/>
      <c r="K100" s="339">
        <f>IF('5-Analiza financiara'!K14="Implementare",IF(ISERROR('4-Buget cerere'!T51/1.19),0,'4-Buget cerere'!T51/1.19),0)</f>
        <v>0</v>
      </c>
      <c r="L100" s="339">
        <f>IF('5-Analiza financiara'!L14="Implementare",IF(ISERROR('4-Buget cerere'!U51/1.19),0,'4-Buget cerere'!U51/1.19),0)</f>
        <v>0</v>
      </c>
      <c r="M100" s="339">
        <f>IF('5-Analiza financiara'!M14="Implementare",IF(ISERROR('4-Buget cerere'!V51/1.19),0,'4-Buget cerere'!V51/1.19),0)</f>
        <v>0</v>
      </c>
      <c r="N100" s="339">
        <f>IF('5-Analiza financiara'!N14="Implementare",IF(ISERROR('4-Buget cerere'!W51/1.19),0,'4-Buget cerere'!W51/1.19),0)</f>
        <v>0</v>
      </c>
      <c r="O100" s="339">
        <f>IF('5-Analiza financiara'!O14="Implementare",IF(ISERROR('4-Buget cerere'!X51/1.19),0,'4-Buget cerere'!X51/1.19),0)</f>
        <v>0</v>
      </c>
      <c r="P100" s="339">
        <f>IF('5-Analiza financiara'!P14="Implementare",IF(ISERROR('4-Buget cerere'!Y51/1.19),0,'4-Buget cerere'!Y51/1.19),0)</f>
        <v>0</v>
      </c>
      <c r="Q100" s="339">
        <f>IF('5-Analiza financiara'!Q14="Implementare",IF(ISERROR('4-Buget cerere'!Z51/1.19),0,'4-Buget cerere'!Z51/1.19),0)</f>
        <v>0</v>
      </c>
      <c r="R100" s="339">
        <f>IF('5-Analiza financiara'!R14="Implementare",IF(ISERROR('4-Buget cerere'!AA51/1.19),0,'4-Buget cerere'!AA51/1.19),0)</f>
        <v>0</v>
      </c>
      <c r="S100" s="339">
        <f>IF('5-Analiza financiara'!S14="Implementare",IF(ISERROR('4-Buget cerere'!AB51/1.19),0,'4-Buget cerere'!AB51/1.19),0)</f>
        <v>0</v>
      </c>
      <c r="T100" s="339">
        <f>IF('5-Analiza financiara'!T14="Implementare",IF(ISERROR('4-Buget cerere'!AC51/1.19),0,'4-Buget cerere'!AC51/1.19),0)</f>
        <v>0</v>
      </c>
      <c r="U100" s="339">
        <f>IF('5-Analiza financiara'!U14="Implementare",IF(ISERROR('4-Buget cerere'!AD51/1.19),0,'4-Buget cerere'!AD51/1.19),0)</f>
        <v>0</v>
      </c>
      <c r="V100" s="339">
        <f>IF('5-Analiza financiara'!V14="Implementare",IF(ISERROR('4-Buget cerere'!AE51/1.19),0,'4-Buget cerere'!AE51/1.19),0)</f>
        <v>0</v>
      </c>
      <c r="W100" s="339">
        <f>IF('5-Analiza financiara'!W14="Implementare",IF(ISERROR('4-Buget cerere'!AF51/1.19),0,'4-Buget cerere'!AF51/1.19),0)</f>
        <v>0</v>
      </c>
      <c r="X100" s="8"/>
    </row>
    <row r="101" spans="2:24" outlineLevel="1" x14ac:dyDescent="0.25">
      <c r="B101" s="8"/>
      <c r="C101" s="8"/>
      <c r="D101" s="139" t="s">
        <v>270</v>
      </c>
      <c r="E101" s="137"/>
      <c r="F101" s="138"/>
      <c r="G101" s="42" t="s">
        <v>101</v>
      </c>
      <c r="H101" s="138"/>
      <c r="I101" s="138"/>
      <c r="J101" s="138"/>
      <c r="K101" s="339">
        <f>IF('5-Analiza financiara'!K14="Implementare",IF(ISERROR(('4-Buget cerere'!T17+'4-Buget cerere'!T18+'4-Buget cerere'!T19+'4-Buget cerere'!T23+'4-Buget cerere'!T45+'4-Buget cerere'!T46+'4-Buget cerere'!T47+'4-Buget cerere'!T49+'4-Buget cerere'!T50+'4-Buget cerere'!T54+'4-Buget cerere'!T55)/1.19),0,('4-Buget cerere'!T17+'4-Buget cerere'!T18+'4-Buget cerere'!T19+'4-Buget cerere'!T23+'4-Buget cerere'!T45+'4-Buget cerere'!T46+'4-Buget cerere'!T47+'4-Buget cerere'!T49+'4-Buget cerere'!T50+'4-Buget cerere'!T54+'4-Buget cerere'!T55)/1.19),0)</f>
        <v>0</v>
      </c>
      <c r="L101" s="339">
        <f>IF('5-Analiza financiara'!L14="Implementare",IF(ISERROR(('4-Buget cerere'!U17+'4-Buget cerere'!U18+'4-Buget cerere'!U19+'4-Buget cerere'!U23+'4-Buget cerere'!U45+'4-Buget cerere'!U46+'4-Buget cerere'!U47+'4-Buget cerere'!U49+'4-Buget cerere'!U50+'4-Buget cerere'!U54+'4-Buget cerere'!U55)/1.19),0,('4-Buget cerere'!U17+'4-Buget cerere'!U18+'4-Buget cerere'!U19+'4-Buget cerere'!U23+'4-Buget cerere'!U45+'4-Buget cerere'!U46+'4-Buget cerere'!U47+'4-Buget cerere'!U49+'4-Buget cerere'!U50+'4-Buget cerere'!U54+'4-Buget cerere'!U55)/1.19),0)</f>
        <v>0</v>
      </c>
      <c r="M101" s="339">
        <f>IF('5-Analiza financiara'!M14="Implementare",IF(ISERROR(('4-Buget cerere'!V17+'4-Buget cerere'!V18+'4-Buget cerere'!V19+'4-Buget cerere'!V23+'4-Buget cerere'!V45+'4-Buget cerere'!V46+'4-Buget cerere'!V47+'4-Buget cerere'!V49+'4-Buget cerere'!V50+'4-Buget cerere'!V54+'4-Buget cerere'!V55)/1.19),0,('4-Buget cerere'!V17+'4-Buget cerere'!V18+'4-Buget cerere'!V19+'4-Buget cerere'!V23+'4-Buget cerere'!V45+'4-Buget cerere'!V46+'4-Buget cerere'!V47+'4-Buget cerere'!V49+'4-Buget cerere'!V50+'4-Buget cerere'!V54+'4-Buget cerere'!V55)/1.19),0)</f>
        <v>0</v>
      </c>
      <c r="N101" s="339">
        <f>IF('5-Analiza financiara'!N14="Implementare",IF(ISERROR(('4-Buget cerere'!W17+'4-Buget cerere'!W18+'4-Buget cerere'!W19+'4-Buget cerere'!W23+'4-Buget cerere'!W45+'4-Buget cerere'!W46+'4-Buget cerere'!W47+'4-Buget cerere'!W49+'4-Buget cerere'!W50+'4-Buget cerere'!W54+'4-Buget cerere'!W55)/1.19),0,('4-Buget cerere'!W17+'4-Buget cerere'!W18+'4-Buget cerere'!W19+'4-Buget cerere'!W23+'4-Buget cerere'!W45+'4-Buget cerere'!W46+'4-Buget cerere'!W47+'4-Buget cerere'!W49+'4-Buget cerere'!W50+'4-Buget cerere'!W54+'4-Buget cerere'!W55)/1.19),0)</f>
        <v>0</v>
      </c>
      <c r="O101" s="339">
        <f>IF('5-Analiza financiara'!O14="Implementare",IF(ISERROR(('4-Buget cerere'!X17+'4-Buget cerere'!X18+'4-Buget cerere'!X19+'4-Buget cerere'!X23+'4-Buget cerere'!X45+'4-Buget cerere'!X46+'4-Buget cerere'!X47+'4-Buget cerere'!X49+'4-Buget cerere'!X50+'4-Buget cerere'!X54+'4-Buget cerere'!X55)/1.19),0,('4-Buget cerere'!X17+'4-Buget cerere'!X18+'4-Buget cerere'!X19+'4-Buget cerere'!X23+'4-Buget cerere'!X45+'4-Buget cerere'!X46+'4-Buget cerere'!X47+'4-Buget cerere'!X49+'4-Buget cerere'!X50+'4-Buget cerere'!X54+'4-Buget cerere'!X55)/1.19),0)</f>
        <v>0</v>
      </c>
      <c r="P101" s="339">
        <f>IF('5-Analiza financiara'!P14="Implementare",IF(ISERROR(('4-Buget cerere'!Y17+'4-Buget cerere'!Y18+'4-Buget cerere'!Y19+'4-Buget cerere'!Y23+'4-Buget cerere'!Y45+'4-Buget cerere'!Y46+'4-Buget cerere'!Y47+'4-Buget cerere'!Y49+'4-Buget cerere'!Y50+'4-Buget cerere'!Y54+'4-Buget cerere'!Y55)/1.19),0,('4-Buget cerere'!Y17+'4-Buget cerere'!Y18+'4-Buget cerere'!Y19+'4-Buget cerere'!Y23+'4-Buget cerere'!Y45+'4-Buget cerere'!Y46+'4-Buget cerere'!Y47+'4-Buget cerere'!Y49+'4-Buget cerere'!Y50+'4-Buget cerere'!Y54+'4-Buget cerere'!Y55)/1.19),0)</f>
        <v>0</v>
      </c>
      <c r="Q101" s="339">
        <f>IF('5-Analiza financiara'!Q14="Implementare",IF(ISERROR(('4-Buget cerere'!Z17+'4-Buget cerere'!Z18+'4-Buget cerere'!Z19+'4-Buget cerere'!Z23+'4-Buget cerere'!Z45+'4-Buget cerere'!Z46+'4-Buget cerere'!Z47+'4-Buget cerere'!Z49+'4-Buget cerere'!Z50+'4-Buget cerere'!Z54+'4-Buget cerere'!Z55)/1.19),0,('4-Buget cerere'!Z17+'4-Buget cerere'!Z18+'4-Buget cerere'!Z19+'4-Buget cerere'!Z23+'4-Buget cerere'!Z45+'4-Buget cerere'!Z46+'4-Buget cerere'!Z47+'4-Buget cerere'!Z49+'4-Buget cerere'!Z50+'4-Buget cerere'!Z54+'4-Buget cerere'!Z55)/1.19),0)</f>
        <v>0</v>
      </c>
      <c r="R101" s="339">
        <f>IF('5-Analiza financiara'!R14="Implementare",IF(ISERROR(('4-Buget cerere'!AA17+'4-Buget cerere'!AA18+'4-Buget cerere'!AA19+'4-Buget cerere'!AA23+'4-Buget cerere'!AA45+'4-Buget cerere'!AA46+'4-Buget cerere'!AA47+'4-Buget cerere'!AA49+'4-Buget cerere'!AA50+'4-Buget cerere'!AA54+'4-Buget cerere'!AA55)/1.19),0,('4-Buget cerere'!AA17+'4-Buget cerere'!AA18+'4-Buget cerere'!AA19+'4-Buget cerere'!AA23+'4-Buget cerere'!AA45+'4-Buget cerere'!AA46+'4-Buget cerere'!AA47+'4-Buget cerere'!AA49+'4-Buget cerere'!AA50+'4-Buget cerere'!AA54+'4-Buget cerere'!AA55)/1.19),0)</f>
        <v>0</v>
      </c>
      <c r="S101" s="339">
        <f>IF('5-Analiza financiara'!S14="Implementare",IF(ISERROR(('4-Buget cerere'!AB17+'4-Buget cerere'!AB18+'4-Buget cerere'!AB19+'4-Buget cerere'!AB23+'4-Buget cerere'!AB45+'4-Buget cerere'!AB46+'4-Buget cerere'!AB47+'4-Buget cerere'!AB49+'4-Buget cerere'!AB50+'4-Buget cerere'!AB54+'4-Buget cerere'!AB55)/1.19),0,('4-Buget cerere'!AB17+'4-Buget cerere'!AB18+'4-Buget cerere'!AB19+'4-Buget cerere'!AB23+'4-Buget cerere'!AB45+'4-Buget cerere'!AB46+'4-Buget cerere'!AB47+'4-Buget cerere'!AB49+'4-Buget cerere'!AB50+'4-Buget cerere'!AB54+'4-Buget cerere'!AB55)/1.19),0)</f>
        <v>0</v>
      </c>
      <c r="T101" s="339">
        <f>IF('5-Analiza financiara'!T14="Implementare",IF(ISERROR(('4-Buget cerere'!AC17+'4-Buget cerere'!AC18+'4-Buget cerere'!AC19+'4-Buget cerere'!AC23+'4-Buget cerere'!AC45+'4-Buget cerere'!AC46+'4-Buget cerere'!AC47+'4-Buget cerere'!AC49+'4-Buget cerere'!AC50+'4-Buget cerere'!AC54+'4-Buget cerere'!AC55)/1.19),0,('4-Buget cerere'!AC17+'4-Buget cerere'!AC18+'4-Buget cerere'!AC19+'4-Buget cerere'!AC23+'4-Buget cerere'!AC45+'4-Buget cerere'!AC46+'4-Buget cerere'!AC47+'4-Buget cerere'!AC49+'4-Buget cerere'!AC50+'4-Buget cerere'!AC54+'4-Buget cerere'!AC55)/1.19),0)</f>
        <v>0</v>
      </c>
      <c r="U101" s="339">
        <f>IF('5-Analiza financiara'!U14="Implementare",IF(ISERROR(('4-Buget cerere'!AD17+'4-Buget cerere'!AD18+'4-Buget cerere'!AD19+'4-Buget cerere'!AD23+'4-Buget cerere'!AD45+'4-Buget cerere'!AD46+'4-Buget cerere'!AD47+'4-Buget cerere'!AD49+'4-Buget cerere'!AD50+'4-Buget cerere'!AD54+'4-Buget cerere'!AD55)/1.19),0,('4-Buget cerere'!AD17+'4-Buget cerere'!AD18+'4-Buget cerere'!AD19+'4-Buget cerere'!AD23+'4-Buget cerere'!AD45+'4-Buget cerere'!AD46+'4-Buget cerere'!AD47+'4-Buget cerere'!AD49+'4-Buget cerere'!AD50+'4-Buget cerere'!AD54+'4-Buget cerere'!AD55)/1.19),0)</f>
        <v>0</v>
      </c>
      <c r="V101" s="339">
        <f>IF('5-Analiza financiara'!V14="Implementare",IF(ISERROR(('4-Buget cerere'!AE17+'4-Buget cerere'!AE18+'4-Buget cerere'!AE19+'4-Buget cerere'!AE23+'4-Buget cerere'!AE45+'4-Buget cerere'!AE46+'4-Buget cerere'!AE47+'4-Buget cerere'!AE49+'4-Buget cerere'!AE50+'4-Buget cerere'!AE54+'4-Buget cerere'!AE55)/1.19),0,('4-Buget cerere'!AE17+'4-Buget cerere'!AE18+'4-Buget cerere'!AE19+'4-Buget cerere'!AE23+'4-Buget cerere'!AE45+'4-Buget cerere'!AE46+'4-Buget cerere'!AE47+'4-Buget cerere'!AE49+'4-Buget cerere'!AE50+'4-Buget cerere'!AE54+'4-Buget cerere'!AE55)/1.19),0)</f>
        <v>0</v>
      </c>
      <c r="W101" s="339">
        <f>IF('5-Analiza financiara'!W14="Implementare",IF(ISERROR(('4-Buget cerere'!AF17+'4-Buget cerere'!AF18+'4-Buget cerere'!AF19+'4-Buget cerere'!AF23+'4-Buget cerere'!AF45+'4-Buget cerere'!AF46+'4-Buget cerere'!AF47+'4-Buget cerere'!AF49+'4-Buget cerere'!AF50+'4-Buget cerere'!AF54+'4-Buget cerere'!AF55)/1.19),0,('4-Buget cerere'!AF17+'4-Buget cerere'!AF18+'4-Buget cerere'!AF19+'4-Buget cerere'!AF23+'4-Buget cerere'!AF45+'4-Buget cerere'!AF46+'4-Buget cerere'!AF47+'4-Buget cerere'!AF49+'4-Buget cerere'!AF50+'4-Buget cerere'!AF54+'4-Buget cerere'!AF55)/1.19),0)</f>
        <v>0</v>
      </c>
      <c r="X101" s="8"/>
    </row>
    <row r="102" spans="2:24" outlineLevel="1" x14ac:dyDescent="0.25">
      <c r="B102" s="8"/>
      <c r="C102" s="8"/>
      <c r="D102" s="139" t="s">
        <v>144</v>
      </c>
      <c r="E102" s="137"/>
      <c r="F102" s="138"/>
      <c r="G102" s="42" t="s">
        <v>101</v>
      </c>
      <c r="H102" s="138"/>
      <c r="I102" s="138"/>
      <c r="J102" s="138"/>
      <c r="K102" s="142"/>
      <c r="L102" s="142"/>
      <c r="M102" s="142"/>
      <c r="N102" s="142"/>
      <c r="O102" s="142"/>
      <c r="P102" s="142"/>
      <c r="Q102" s="142"/>
      <c r="R102" s="142"/>
      <c r="S102" s="142"/>
      <c r="T102" s="142"/>
      <c r="U102" s="142"/>
      <c r="V102" s="142"/>
      <c r="W102" s="142"/>
      <c r="X102" s="8"/>
    </row>
    <row r="103" spans="2:24" outlineLevel="1" x14ac:dyDescent="0.25">
      <c r="B103" s="8"/>
      <c r="C103" s="8"/>
      <c r="D103" s="139" t="s">
        <v>271</v>
      </c>
      <c r="E103" s="137"/>
      <c r="F103" s="138"/>
      <c r="G103" s="42" t="s">
        <v>101</v>
      </c>
      <c r="H103" s="138"/>
      <c r="I103" s="138"/>
      <c r="J103" s="138"/>
      <c r="K103" s="339">
        <f>IF(K14="Implementare",IF(ISERROR(('4-Buget cerere'!$G$68+'4-Buget cerere'!$J$68)*'4-Buget cerere'!T70),0,('4-Buget cerere'!$G$68+'4-Buget cerere'!$J$68)*'4-Buget cerere'!T70),0)</f>
        <v>0</v>
      </c>
      <c r="L103" s="339">
        <f>IF(L14="Implementare",IF(ISERROR(('4-Buget cerere'!$G$68+'4-Buget cerere'!$J$68)*'4-Buget cerere'!U70),0,('4-Buget cerere'!$G$68+'4-Buget cerere'!$J$68)*'4-Buget cerere'!U70),0)</f>
        <v>0</v>
      </c>
      <c r="M103" s="339">
        <f>IF(M14="Implementare",IF(ISERROR(('4-Buget cerere'!$G$68+'4-Buget cerere'!$J$68)*'4-Buget cerere'!V70),0,('4-Buget cerere'!$G$68+'4-Buget cerere'!$J$68)*'4-Buget cerere'!V70),0)</f>
        <v>0</v>
      </c>
      <c r="N103" s="339">
        <f>IF(N14="Implementare",IF(ISERROR(('4-Buget cerere'!$G$68+'4-Buget cerere'!$J$68)*'4-Buget cerere'!W70),0,('4-Buget cerere'!$G$68+'4-Buget cerere'!$J$68)*'4-Buget cerere'!W70),0)</f>
        <v>0</v>
      </c>
      <c r="O103" s="339">
        <f>IF(O14="Implementare",IF(ISERROR(('4-Buget cerere'!$G$68+'4-Buget cerere'!$J$68)*'4-Buget cerere'!X70),0,('4-Buget cerere'!$G$68+'4-Buget cerere'!$J$68)*'4-Buget cerere'!X70),0)</f>
        <v>0</v>
      </c>
      <c r="P103" s="339">
        <f>IF(P14="Implementare",IF(ISERROR(('4-Buget cerere'!$G$68+'4-Buget cerere'!$J$68)*'4-Buget cerere'!Y70),0,('4-Buget cerere'!$G$68+'4-Buget cerere'!$J$68)*'4-Buget cerere'!Y70),0)</f>
        <v>0</v>
      </c>
      <c r="Q103" s="339">
        <f>IF(Q14="Implementare",IF(ISERROR(('4-Buget cerere'!$G$68+'4-Buget cerere'!$J$68)*'4-Buget cerere'!Z70),0,('4-Buget cerere'!$G$68+'4-Buget cerere'!$J$68)*'4-Buget cerere'!Z70),0)</f>
        <v>0</v>
      </c>
      <c r="R103" s="339">
        <f>IF(R14="Implementare",IF(ISERROR(('4-Buget cerere'!$G$68+'4-Buget cerere'!$J$68)*'4-Buget cerere'!AA70),0,('4-Buget cerere'!$G$68+'4-Buget cerere'!$J$68)*'4-Buget cerere'!AA70),0)</f>
        <v>0</v>
      </c>
      <c r="S103" s="339">
        <f>IF(S14="Implementare",IF(ISERROR(('4-Buget cerere'!$G$68+'4-Buget cerere'!$J$68)*'4-Buget cerere'!AB70),0,('4-Buget cerere'!$G$68+'4-Buget cerere'!$J$68)*'4-Buget cerere'!AB70),0)</f>
        <v>0</v>
      </c>
      <c r="T103" s="339">
        <f>IF(T14="Implementare",IF(ISERROR(('4-Buget cerere'!$G$68+'4-Buget cerere'!$J$68)*'4-Buget cerere'!AC70),0,('4-Buget cerere'!$G$68+'4-Buget cerere'!$J$68)*'4-Buget cerere'!AC70),0)</f>
        <v>0</v>
      </c>
      <c r="U103" s="339">
        <f>IF(U14="Implementare",IF(ISERROR(('4-Buget cerere'!$G$68+'4-Buget cerere'!$J$68)*'4-Buget cerere'!AD70),0,('4-Buget cerere'!$G$68+'4-Buget cerere'!$J$68)*'4-Buget cerere'!AD70),0)</f>
        <v>0</v>
      </c>
      <c r="V103" s="339">
        <f>IF(V14="Implementare",IF(ISERROR(('4-Buget cerere'!$G$68+'4-Buget cerere'!$J$68)*'4-Buget cerere'!AE70),0,('4-Buget cerere'!$G$68+'4-Buget cerere'!$J$68)*'4-Buget cerere'!AE70),0)</f>
        <v>0</v>
      </c>
      <c r="W103" s="339">
        <f>IF(W14="Implementare",IF(ISERROR(('4-Buget cerere'!$G$68+'4-Buget cerere'!$J$68)*'4-Buget cerere'!AF70),0,('4-Buget cerere'!$G$68+'4-Buget cerere'!$J$68)*'4-Buget cerere'!AF70),0)</f>
        <v>0</v>
      </c>
      <c r="X103" s="8"/>
    </row>
    <row r="104" spans="2:24" outlineLevel="1" x14ac:dyDescent="0.25">
      <c r="B104" s="8"/>
      <c r="C104" s="8"/>
      <c r="D104" s="139" t="s">
        <v>235</v>
      </c>
      <c r="E104" s="137"/>
      <c r="F104" s="138"/>
      <c r="G104" s="42" t="s">
        <v>101</v>
      </c>
      <c r="H104" s="138"/>
      <c r="I104" s="138"/>
      <c r="J104" s="138"/>
      <c r="K104" s="142"/>
      <c r="L104" s="142"/>
      <c r="M104" s="142"/>
      <c r="N104" s="142"/>
      <c r="O104" s="142"/>
      <c r="P104" s="142"/>
      <c r="Q104" s="142"/>
      <c r="R104" s="142"/>
      <c r="S104" s="142"/>
      <c r="T104" s="142"/>
      <c r="U104" s="142"/>
      <c r="V104" s="142"/>
      <c r="W104" s="142"/>
      <c r="X104" s="8"/>
    </row>
    <row r="105" spans="2:24" outlineLevel="1" x14ac:dyDescent="0.25">
      <c r="B105" s="8"/>
      <c r="C105" s="8"/>
      <c r="D105" s="140" t="s">
        <v>145</v>
      </c>
      <c r="E105" s="19"/>
      <c r="F105" s="8"/>
      <c r="G105" s="42" t="s">
        <v>101</v>
      </c>
      <c r="H105" s="8"/>
      <c r="I105" s="8"/>
      <c r="J105" s="8"/>
      <c r="K105" s="338">
        <f>K102-K101-K100-K103+K104</f>
        <v>0</v>
      </c>
      <c r="L105" s="338">
        <f t="shared" ref="L105:W105" si="31">L102-L101-L100-L103+L104</f>
        <v>0</v>
      </c>
      <c r="M105" s="338">
        <f>M102-M101-M100-M103+M104</f>
        <v>0</v>
      </c>
      <c r="N105" s="338">
        <f t="shared" si="31"/>
        <v>0</v>
      </c>
      <c r="O105" s="338">
        <f t="shared" si="31"/>
        <v>0</v>
      </c>
      <c r="P105" s="338">
        <f t="shared" si="31"/>
        <v>0</v>
      </c>
      <c r="Q105" s="338">
        <f t="shared" si="31"/>
        <v>0</v>
      </c>
      <c r="R105" s="338">
        <f t="shared" si="31"/>
        <v>0</v>
      </c>
      <c r="S105" s="338">
        <f t="shared" si="31"/>
        <v>0</v>
      </c>
      <c r="T105" s="338">
        <f t="shared" si="31"/>
        <v>0</v>
      </c>
      <c r="U105" s="338">
        <f t="shared" si="31"/>
        <v>0</v>
      </c>
      <c r="V105" s="338">
        <f t="shared" si="31"/>
        <v>0</v>
      </c>
      <c r="W105" s="338">
        <f t="shared" si="31"/>
        <v>0</v>
      </c>
      <c r="X105" s="8"/>
    </row>
    <row r="106" spans="2:24" outlineLevel="1" x14ac:dyDescent="0.25">
      <c r="B106" s="8"/>
      <c r="C106" s="8"/>
      <c r="D106" s="18"/>
      <c r="E106" s="19"/>
      <c r="F106" s="8"/>
      <c r="G106" s="19"/>
      <c r="H106" s="8"/>
      <c r="I106" s="8"/>
      <c r="J106" s="8"/>
      <c r="K106" s="8"/>
      <c r="L106" s="8"/>
      <c r="M106" s="8"/>
      <c r="N106" s="8"/>
      <c r="O106" s="8"/>
      <c r="P106" s="8"/>
      <c r="Q106" s="8"/>
      <c r="R106" s="8"/>
      <c r="S106" s="8"/>
      <c r="T106" s="8"/>
      <c r="U106" s="8"/>
      <c r="V106" s="8"/>
      <c r="W106" s="8"/>
      <c r="X106" s="8"/>
    </row>
    <row r="107" spans="2:24" ht="29.4" customHeight="1" outlineLevel="1" x14ac:dyDescent="0.25">
      <c r="B107" s="8"/>
      <c r="C107" s="8"/>
      <c r="D107" s="140" t="s">
        <v>231</v>
      </c>
      <c r="E107" s="143"/>
      <c r="F107" s="143"/>
      <c r="G107" s="42" t="s">
        <v>101</v>
      </c>
      <c r="H107" s="8"/>
      <c r="I107" s="8"/>
      <c r="J107" s="8"/>
      <c r="K107" s="336">
        <f t="shared" ref="K107:W107" si="32">K88+K97+K105</f>
        <v>0</v>
      </c>
      <c r="L107" s="336">
        <f t="shared" si="32"/>
        <v>0</v>
      </c>
      <c r="M107" s="336">
        <f t="shared" si="32"/>
        <v>0</v>
      </c>
      <c r="N107" s="336">
        <f t="shared" si="32"/>
        <v>0</v>
      </c>
      <c r="O107" s="336">
        <f t="shared" si="32"/>
        <v>0</v>
      </c>
      <c r="P107" s="336">
        <f t="shared" si="32"/>
        <v>0</v>
      </c>
      <c r="Q107" s="336">
        <f t="shared" si="32"/>
        <v>0</v>
      </c>
      <c r="R107" s="336">
        <f t="shared" si="32"/>
        <v>0</v>
      </c>
      <c r="S107" s="336">
        <f t="shared" si="32"/>
        <v>0</v>
      </c>
      <c r="T107" s="336">
        <f t="shared" si="32"/>
        <v>0</v>
      </c>
      <c r="U107" s="336">
        <f t="shared" si="32"/>
        <v>0</v>
      </c>
      <c r="V107" s="336">
        <f t="shared" si="32"/>
        <v>0</v>
      </c>
      <c r="W107" s="336">
        <f t="shared" si="32"/>
        <v>0</v>
      </c>
      <c r="X107" s="8"/>
    </row>
    <row r="108" spans="2:24" outlineLevel="1" x14ac:dyDescent="0.25">
      <c r="B108" s="8"/>
      <c r="C108" s="8"/>
      <c r="D108" s="18"/>
      <c r="E108" s="19"/>
      <c r="F108" s="8"/>
      <c r="G108" s="19"/>
      <c r="H108" s="8"/>
      <c r="I108" s="8"/>
      <c r="J108" s="8"/>
      <c r="K108" s="225"/>
      <c r="L108" s="225"/>
      <c r="M108" s="225"/>
      <c r="N108" s="225"/>
      <c r="O108" s="225"/>
      <c r="P108" s="225"/>
      <c r="Q108" s="225"/>
      <c r="R108" s="225"/>
      <c r="S108" s="225"/>
      <c r="T108" s="225"/>
      <c r="U108" s="225"/>
      <c r="V108" s="225"/>
      <c r="W108" s="225"/>
      <c r="X108" s="8"/>
    </row>
    <row r="109" spans="2:24" outlineLevel="1" x14ac:dyDescent="0.25">
      <c r="B109" s="8"/>
      <c r="C109" s="8"/>
      <c r="D109" s="144" t="s">
        <v>146</v>
      </c>
      <c r="E109" s="19"/>
      <c r="F109" s="8"/>
      <c r="G109" s="42" t="s">
        <v>101</v>
      </c>
      <c r="H109" s="8"/>
      <c r="I109" s="8"/>
      <c r="J109" s="8"/>
      <c r="K109" s="266">
        <f>IF((K86+K103)&gt;(K87+K104),K86+K103-K87-K104,-(K87+K104-K86-K103))</f>
        <v>0</v>
      </c>
      <c r="L109" s="266">
        <f t="shared" ref="L109:W109" si="33">IF((L86+L103)&gt;(L87+L104),L86+L103-L87-L104,-(L87+L104-L86-L103))</f>
        <v>0</v>
      </c>
      <c r="M109" s="266">
        <f>IF((M86+M103)&gt;(M87+M104),M86+M103-M87-M104,-(M87+M104-M86-M103))</f>
        <v>0</v>
      </c>
      <c r="N109" s="266">
        <f t="shared" si="33"/>
        <v>0</v>
      </c>
      <c r="O109" s="266">
        <f t="shared" si="33"/>
        <v>0</v>
      </c>
      <c r="P109" s="266">
        <f t="shared" si="33"/>
        <v>0</v>
      </c>
      <c r="Q109" s="266">
        <f t="shared" si="33"/>
        <v>0</v>
      </c>
      <c r="R109" s="266">
        <f t="shared" si="33"/>
        <v>0</v>
      </c>
      <c r="S109" s="266">
        <f t="shared" si="33"/>
        <v>0</v>
      </c>
      <c r="T109" s="266">
        <f t="shared" si="33"/>
        <v>0</v>
      </c>
      <c r="U109" s="266">
        <f t="shared" si="33"/>
        <v>0</v>
      </c>
      <c r="V109" s="266">
        <f t="shared" si="33"/>
        <v>0</v>
      </c>
      <c r="W109" s="266">
        <f t="shared" si="33"/>
        <v>0</v>
      </c>
      <c r="X109" s="8"/>
    </row>
    <row r="110" spans="2:24" outlineLevel="1" x14ac:dyDescent="0.25">
      <c r="B110" s="8"/>
      <c r="C110" s="8"/>
      <c r="D110" s="144" t="s">
        <v>236</v>
      </c>
      <c r="E110" s="19"/>
      <c r="F110" s="8"/>
      <c r="G110" s="42" t="s">
        <v>101</v>
      </c>
      <c r="H110" s="8"/>
      <c r="I110" s="8"/>
      <c r="J110" s="8"/>
      <c r="K110" s="266">
        <f t="shared" ref="K110:W110" si="34">K69</f>
        <v>0</v>
      </c>
      <c r="L110" s="266">
        <f t="shared" si="34"/>
        <v>0</v>
      </c>
      <c r="M110" s="266">
        <f t="shared" si="34"/>
        <v>0</v>
      </c>
      <c r="N110" s="266">
        <f t="shared" si="34"/>
        <v>0</v>
      </c>
      <c r="O110" s="266">
        <f t="shared" si="34"/>
        <v>0</v>
      </c>
      <c r="P110" s="266">
        <f t="shared" si="34"/>
        <v>0</v>
      </c>
      <c r="Q110" s="266">
        <f t="shared" si="34"/>
        <v>0</v>
      </c>
      <c r="R110" s="266">
        <f t="shared" si="34"/>
        <v>0</v>
      </c>
      <c r="S110" s="266">
        <f t="shared" si="34"/>
        <v>0</v>
      </c>
      <c r="T110" s="266">
        <f t="shared" si="34"/>
        <v>0</v>
      </c>
      <c r="U110" s="266">
        <f t="shared" si="34"/>
        <v>0</v>
      </c>
      <c r="V110" s="266">
        <f t="shared" si="34"/>
        <v>0</v>
      </c>
      <c r="W110" s="266">
        <f t="shared" si="34"/>
        <v>0</v>
      </c>
      <c r="X110" s="8"/>
    </row>
    <row r="111" spans="2:24" outlineLevel="1" x14ac:dyDescent="0.25">
      <c r="B111" s="8"/>
      <c r="C111" s="8"/>
      <c r="D111" s="18"/>
      <c r="E111" s="19"/>
      <c r="F111" s="8"/>
      <c r="G111" s="19"/>
      <c r="H111" s="8"/>
      <c r="I111" s="8"/>
      <c r="J111" s="8"/>
      <c r="K111" s="225"/>
      <c r="L111" s="225"/>
      <c r="M111" s="225"/>
      <c r="N111" s="225"/>
      <c r="O111" s="225"/>
      <c r="P111" s="225"/>
      <c r="Q111" s="225"/>
      <c r="R111" s="225"/>
      <c r="S111" s="225"/>
      <c r="T111" s="225"/>
      <c r="U111" s="225"/>
      <c r="V111" s="225"/>
      <c r="W111" s="225"/>
      <c r="X111" s="8"/>
    </row>
    <row r="112" spans="2:24" outlineLevel="1" x14ac:dyDescent="0.25">
      <c r="B112" s="8"/>
      <c r="C112" s="8"/>
      <c r="D112" s="45" t="s">
        <v>147</v>
      </c>
      <c r="E112" s="19"/>
      <c r="F112" s="8"/>
      <c r="G112" s="42" t="s">
        <v>101</v>
      </c>
      <c r="H112" s="8"/>
      <c r="I112" s="8"/>
      <c r="J112" s="340">
        <f>'2-Bilant_Solicitant'!H56</f>
        <v>0</v>
      </c>
      <c r="K112" s="336">
        <f>K107+K109-K110</f>
        <v>0</v>
      </c>
      <c r="L112" s="336">
        <f t="shared" ref="L112:W112" si="35">L107+L109-L110</f>
        <v>0</v>
      </c>
      <c r="M112" s="336">
        <f t="shared" si="35"/>
        <v>0</v>
      </c>
      <c r="N112" s="336">
        <f t="shared" si="35"/>
        <v>0</v>
      </c>
      <c r="O112" s="336">
        <f t="shared" si="35"/>
        <v>0</v>
      </c>
      <c r="P112" s="336">
        <f t="shared" si="35"/>
        <v>0</v>
      </c>
      <c r="Q112" s="336">
        <f t="shared" si="35"/>
        <v>0</v>
      </c>
      <c r="R112" s="336">
        <f t="shared" si="35"/>
        <v>0</v>
      </c>
      <c r="S112" s="336">
        <f t="shared" si="35"/>
        <v>0</v>
      </c>
      <c r="T112" s="336">
        <f t="shared" si="35"/>
        <v>0</v>
      </c>
      <c r="U112" s="336">
        <f t="shared" si="35"/>
        <v>0</v>
      </c>
      <c r="V112" s="336">
        <f t="shared" si="35"/>
        <v>0</v>
      </c>
      <c r="W112" s="336">
        <f t="shared" si="35"/>
        <v>0</v>
      </c>
      <c r="X112" s="8"/>
    </row>
    <row r="113" spans="2:24" outlineLevel="1" x14ac:dyDescent="0.25">
      <c r="B113" s="8"/>
      <c r="C113" s="8"/>
      <c r="D113" s="45" t="s">
        <v>148</v>
      </c>
      <c r="E113" s="19"/>
      <c r="F113" s="8"/>
      <c r="G113" s="42" t="s">
        <v>101</v>
      </c>
      <c r="H113" s="8"/>
      <c r="I113" s="8"/>
      <c r="J113" s="8"/>
      <c r="K113" s="336">
        <f>J112+K112</f>
        <v>0</v>
      </c>
      <c r="L113" s="336">
        <f>K113+L112</f>
        <v>0</v>
      </c>
      <c r="M113" s="336">
        <f t="shared" ref="M113:W113" si="36">L113+M112</f>
        <v>0</v>
      </c>
      <c r="N113" s="336">
        <f t="shared" si="36"/>
        <v>0</v>
      </c>
      <c r="O113" s="336">
        <f t="shared" si="36"/>
        <v>0</v>
      </c>
      <c r="P113" s="336">
        <f t="shared" si="36"/>
        <v>0</v>
      </c>
      <c r="Q113" s="336">
        <f t="shared" si="36"/>
        <v>0</v>
      </c>
      <c r="R113" s="336">
        <f t="shared" si="36"/>
        <v>0</v>
      </c>
      <c r="S113" s="336">
        <f t="shared" si="36"/>
        <v>0</v>
      </c>
      <c r="T113" s="336">
        <f t="shared" si="36"/>
        <v>0</v>
      </c>
      <c r="U113" s="336">
        <f t="shared" si="36"/>
        <v>0</v>
      </c>
      <c r="V113" s="336">
        <f t="shared" si="36"/>
        <v>0</v>
      </c>
      <c r="W113" s="336">
        <f t="shared" si="36"/>
        <v>0</v>
      </c>
      <c r="X113" s="8"/>
    </row>
    <row r="114" spans="2:24" ht="22.2" customHeight="1" x14ac:dyDescent="0.25">
      <c r="B114" s="8"/>
      <c r="C114" s="8"/>
      <c r="D114" s="18"/>
      <c r="E114" s="19"/>
      <c r="F114" s="8"/>
      <c r="G114" s="19"/>
      <c r="H114" s="8"/>
      <c r="I114" s="8"/>
      <c r="J114" s="8"/>
      <c r="K114" s="8"/>
      <c r="L114" s="8"/>
      <c r="M114" s="8"/>
      <c r="N114" s="8"/>
      <c r="O114" s="8"/>
      <c r="P114" s="8"/>
      <c r="Q114" s="8"/>
      <c r="R114" s="8"/>
      <c r="S114" s="8"/>
      <c r="T114" s="8"/>
      <c r="U114" s="8"/>
      <c r="V114" s="8"/>
      <c r="W114" s="8"/>
      <c r="X114" s="8"/>
    </row>
    <row r="115" spans="2:24" x14ac:dyDescent="0.25">
      <c r="G115" s="9"/>
    </row>
    <row r="116" spans="2:24" x14ac:dyDescent="0.25">
      <c r="G116" s="9"/>
      <c r="K116" s="66"/>
      <c r="L116" s="226"/>
    </row>
    <row r="117" spans="2:24" x14ac:dyDescent="0.25">
      <c r="G117" s="9"/>
    </row>
    <row r="118" spans="2:24" x14ac:dyDescent="0.25">
      <c r="G118" s="9"/>
    </row>
    <row r="119" spans="2:24" x14ac:dyDescent="0.25">
      <c r="G119" s="9"/>
    </row>
    <row r="120" spans="2:24" x14ac:dyDescent="0.25">
      <c r="G120" s="9"/>
    </row>
    <row r="121" spans="2:24" x14ac:dyDescent="0.25">
      <c r="G121" s="9"/>
    </row>
    <row r="122" spans="2:24" x14ac:dyDescent="0.25">
      <c r="G122" s="9"/>
    </row>
    <row r="123" spans="2:24" x14ac:dyDescent="0.25">
      <c r="G123" s="9"/>
    </row>
    <row r="124" spans="2:24" x14ac:dyDescent="0.25">
      <c r="G124" s="9"/>
    </row>
    <row r="125" spans="2:24" x14ac:dyDescent="0.25">
      <c r="G125" s="9"/>
    </row>
    <row r="126" spans="2:24" x14ac:dyDescent="0.25">
      <c r="G126" s="9"/>
    </row>
    <row r="127" spans="2:24" x14ac:dyDescent="0.25">
      <c r="G127" s="9"/>
    </row>
    <row r="128" spans="2:24" x14ac:dyDescent="0.25">
      <c r="G128" s="9"/>
    </row>
    <row r="129" spans="7:7" x14ac:dyDescent="0.25">
      <c r="G129" s="9"/>
    </row>
    <row r="130" spans="7:7" x14ac:dyDescent="0.25">
      <c r="G130" s="9"/>
    </row>
    <row r="131" spans="7:7" x14ac:dyDescent="0.25">
      <c r="G131" s="9"/>
    </row>
    <row r="132" spans="7:7" x14ac:dyDescent="0.25">
      <c r="G132" s="9"/>
    </row>
    <row r="133" spans="7:7" x14ac:dyDescent="0.25">
      <c r="G133" s="9"/>
    </row>
    <row r="134" spans="7:7" x14ac:dyDescent="0.25">
      <c r="G134" s="9"/>
    </row>
    <row r="135" spans="7:7" x14ac:dyDescent="0.25">
      <c r="G135" s="9"/>
    </row>
    <row r="136" spans="7:7" x14ac:dyDescent="0.25">
      <c r="G136" s="9"/>
    </row>
    <row r="137" spans="7:7" x14ac:dyDescent="0.25">
      <c r="G137" s="9"/>
    </row>
    <row r="138" spans="7:7" x14ac:dyDescent="0.25">
      <c r="G138" s="9"/>
    </row>
    <row r="139" spans="7:7" x14ac:dyDescent="0.25">
      <c r="G139" s="9"/>
    </row>
    <row r="140" spans="7:7" x14ac:dyDescent="0.25">
      <c r="G140" s="9"/>
    </row>
    <row r="141" spans="7:7" x14ac:dyDescent="0.25">
      <c r="G141" s="9"/>
    </row>
    <row r="142" spans="7:7" x14ac:dyDescent="0.25">
      <c r="G142" s="9"/>
    </row>
    <row r="143" spans="7:7" x14ac:dyDescent="0.25">
      <c r="G143" s="9"/>
    </row>
    <row r="144" spans="7:7" x14ac:dyDescent="0.25">
      <c r="G144" s="9"/>
    </row>
    <row r="145" spans="7:7" x14ac:dyDescent="0.25">
      <c r="G145" s="9"/>
    </row>
  </sheetData>
  <sheetProtection algorithmName="SHA-512" hashValue="7yCx7yRhO7DTswqmSR0xxytjI1dKQwbqlWKbPDMlAEoLarmxNysKYvKPZnNF1hFPOeC4pXuZysdA/jw2snbxxw==" saltValue="d9XmYrwIeunxYh/UNEh4Hg==" spinCount="100000" sheet="1" objects="1" scenarios="1"/>
  <dataConsolidate/>
  <mergeCells count="16">
    <mergeCell ref="D34:E34"/>
    <mergeCell ref="D49:E49"/>
    <mergeCell ref="D50:E50"/>
    <mergeCell ref="D6:I7"/>
    <mergeCell ref="D77:E77"/>
    <mergeCell ref="D51:E51"/>
    <mergeCell ref="D66:E66"/>
    <mergeCell ref="D67:E67"/>
    <mergeCell ref="D68:E68"/>
    <mergeCell ref="D72:E72"/>
    <mergeCell ref="D73:E73"/>
    <mergeCell ref="D56:E56"/>
    <mergeCell ref="D62:E62"/>
    <mergeCell ref="D63:E63"/>
    <mergeCell ref="D64:E64"/>
    <mergeCell ref="D65:E65"/>
  </mergeCells>
  <pageMargins left="0.33" right="0.23" top="0.28000000000000003" bottom="0.35" header="0.31496062992125984" footer="0.31496062992125984"/>
  <pageSetup paperSize="11" scale="3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Y18"/>
  <sheetViews>
    <sheetView zoomScaleNormal="100" workbookViewId="0">
      <selection activeCell="N24" sqref="N24"/>
    </sheetView>
  </sheetViews>
  <sheetFormatPr defaultRowHeight="13.8" x14ac:dyDescent="0.25"/>
  <cols>
    <col min="1" max="1" width="4.6640625" style="226" customWidth="1"/>
    <col min="2" max="2" width="3.44140625" style="226" customWidth="1"/>
    <col min="3" max="3" width="49.6640625" style="341" customWidth="1"/>
    <col min="4" max="4" width="3.6640625" style="226" customWidth="1"/>
    <col min="5" max="5" width="2.88671875" style="226" customWidth="1"/>
    <col min="6" max="6" width="3.77734375" style="226" customWidth="1"/>
    <col min="7" max="7" width="16" style="341" customWidth="1"/>
    <col min="8" max="8" width="3.6640625" style="226" customWidth="1"/>
    <col min="9" max="9" width="3.77734375" style="226" customWidth="1"/>
    <col min="10" max="10" width="3.88671875" style="226" customWidth="1"/>
    <col min="11" max="11" width="8.6640625" style="226" customWidth="1"/>
    <col min="12" max="12" width="12.109375" style="226" customWidth="1"/>
    <col min="13" max="14" width="10.6640625" style="226" customWidth="1"/>
    <col min="15" max="15" width="11.77734375" style="226" customWidth="1"/>
    <col min="16" max="23" width="9.6640625" style="226" bestFit="1" customWidth="1"/>
    <col min="24" max="24" width="11" style="226" customWidth="1"/>
    <col min="25" max="25" width="3.88671875" style="226" customWidth="1"/>
    <col min="26" max="16384" width="8.88671875" style="226"/>
  </cols>
  <sheetData>
    <row r="1" spans="2:25" x14ac:dyDescent="0.25">
      <c r="G1" s="226"/>
    </row>
    <row r="2" spans="2:25" ht="14.4" thickBot="1" x14ac:dyDescent="0.3">
      <c r="B2" s="225"/>
      <c r="C2" s="238"/>
      <c r="D2" s="225"/>
      <c r="E2" s="225"/>
      <c r="F2" s="225"/>
      <c r="G2" s="225"/>
      <c r="H2" s="225"/>
      <c r="I2" s="225"/>
    </row>
    <row r="3" spans="2:25" x14ac:dyDescent="0.25">
      <c r="B3" s="225"/>
      <c r="C3" s="251" t="str">
        <f>'5-Analiza financiara'!D5</f>
        <v>PROGRAMUL REGIONAL NORD-VEST 2021-2027</v>
      </c>
      <c r="D3" s="252"/>
      <c r="E3" s="253"/>
      <c r="F3" s="253"/>
      <c r="G3" s="253"/>
      <c r="H3" s="254"/>
      <c r="I3" s="225"/>
    </row>
    <row r="4" spans="2:25" x14ac:dyDescent="0.25">
      <c r="B4" s="225"/>
      <c r="C4" s="359" t="str">
        <f>'5-Analiza financiara'!D6</f>
        <v>Obiectiv specific: RSO1.3 Intensificarea creșterii durabile și a competitivității IMM-urilor și crearea de locuri de muncă în cadrul IMM-urilor, inclusiv prin investiții productive</v>
      </c>
      <c r="D4" s="360"/>
      <c r="E4" s="360"/>
      <c r="F4" s="360"/>
      <c r="G4" s="360"/>
      <c r="H4" s="361"/>
      <c r="I4" s="225"/>
    </row>
    <row r="5" spans="2:25" x14ac:dyDescent="0.25">
      <c r="B5" s="225"/>
      <c r="C5" s="359"/>
      <c r="D5" s="360"/>
      <c r="E5" s="360"/>
      <c r="F5" s="360"/>
      <c r="G5" s="360"/>
      <c r="H5" s="361"/>
      <c r="I5" s="225"/>
    </row>
    <row r="6" spans="2:25" x14ac:dyDescent="0.25">
      <c r="B6" s="225"/>
      <c r="C6" s="255" t="str">
        <f>'5-Analiza financiara'!D8</f>
        <v>Actiune: a) Creșterea competitivității IMM-urilor</v>
      </c>
      <c r="D6" s="236"/>
      <c r="E6" s="225"/>
      <c r="F6" s="225"/>
      <c r="G6" s="225"/>
      <c r="H6" s="227"/>
      <c r="I6" s="225"/>
    </row>
    <row r="7" spans="2:25" ht="14.4" thickBot="1" x14ac:dyDescent="0.3">
      <c r="B7" s="225"/>
      <c r="C7" s="228" t="str">
        <f>'5-Analiza financiara'!D9</f>
        <v>Apel de proiecte nr. PRNV/2023/131.B/1</v>
      </c>
      <c r="D7" s="229"/>
      <c r="E7" s="230"/>
      <c r="F7" s="230"/>
      <c r="G7" s="230"/>
      <c r="H7" s="231"/>
      <c r="I7" s="225"/>
    </row>
    <row r="8" spans="2:25" x14ac:dyDescent="0.25">
      <c r="B8" s="236"/>
      <c r="C8" s="236"/>
      <c r="D8" s="236"/>
      <c r="E8" s="236"/>
      <c r="F8" s="236"/>
      <c r="G8" s="236"/>
      <c r="H8" s="236"/>
      <c r="I8" s="225"/>
    </row>
    <row r="9" spans="2:25" x14ac:dyDescent="0.25">
      <c r="C9" s="226"/>
      <c r="G9" s="226"/>
    </row>
    <row r="10" spans="2:25" x14ac:dyDescent="0.25">
      <c r="B10" s="225"/>
      <c r="C10" s="225"/>
      <c r="D10" s="225"/>
      <c r="F10" s="225"/>
      <c r="G10" s="225"/>
      <c r="H10" s="225"/>
      <c r="J10" s="225"/>
      <c r="K10" s="225"/>
      <c r="L10" s="225"/>
      <c r="M10" s="225"/>
      <c r="N10" s="225"/>
      <c r="O10" s="225"/>
      <c r="P10" s="225"/>
      <c r="Q10" s="225"/>
      <c r="R10" s="225"/>
      <c r="S10" s="225"/>
      <c r="T10" s="225"/>
      <c r="U10" s="225"/>
      <c r="V10" s="225"/>
      <c r="W10" s="225"/>
      <c r="X10" s="225"/>
      <c r="Y10" s="225"/>
    </row>
    <row r="11" spans="2:25" ht="18.600000000000001" customHeight="1" x14ac:dyDescent="0.25">
      <c r="B11" s="225"/>
      <c r="C11" s="463" t="s">
        <v>277</v>
      </c>
      <c r="D11" s="225"/>
      <c r="F11" s="225"/>
      <c r="G11" s="463" t="s">
        <v>276</v>
      </c>
      <c r="H11" s="225"/>
      <c r="J11" s="225"/>
      <c r="K11" s="342" t="str">
        <f>'5-Analiza financiara'!J14</f>
        <v>Istoric</v>
      </c>
      <c r="L11" s="342" t="str">
        <f>'5-Analiza financiara'!K14</f>
        <v>Implementare</v>
      </c>
      <c r="M11" s="342" t="str">
        <f>'5-Analiza financiara'!L14</f>
        <v>Implementare</v>
      </c>
      <c r="N11" s="342" t="str">
        <f>'5-Analiza financiara'!M14</f>
        <v>Operare</v>
      </c>
      <c r="O11" s="342" t="str">
        <f>'5-Analiza financiara'!N14</f>
        <v>Operare</v>
      </c>
      <c r="P11" s="342" t="str">
        <f>'5-Analiza financiara'!O14</f>
        <v>Operare</v>
      </c>
      <c r="Q11" s="342" t="str">
        <f>'5-Analiza financiara'!P14</f>
        <v>Operare</v>
      </c>
      <c r="R11" s="342" t="str">
        <f>'5-Analiza financiara'!Q14</f>
        <v>Operare</v>
      </c>
      <c r="S11" s="342" t="str">
        <f>'5-Analiza financiara'!R14</f>
        <v>Operare</v>
      </c>
      <c r="T11" s="342" t="str">
        <f>'5-Analiza financiara'!S14</f>
        <v>Operare</v>
      </c>
      <c r="U11" s="342" t="str">
        <f>'5-Analiza financiara'!T14</f>
        <v>Operare</v>
      </c>
      <c r="V11" s="342" t="str">
        <f>'5-Analiza financiara'!U14</f>
        <v>Operare</v>
      </c>
      <c r="W11" s="342" t="str">
        <f>'5-Analiza financiara'!V14</f>
        <v>Operare</v>
      </c>
      <c r="X11" s="342" t="str">
        <f>'5-Analiza financiara'!W14</f>
        <v>Operare</v>
      </c>
      <c r="Y11" s="225"/>
    </row>
    <row r="12" spans="2:25" ht="14.4" thickBot="1" x14ac:dyDescent="0.3">
      <c r="B12" s="225"/>
      <c r="C12" s="464"/>
      <c r="D12" s="225"/>
      <c r="F12" s="225"/>
      <c r="G12" s="464"/>
      <c r="H12" s="225"/>
      <c r="J12" s="225"/>
      <c r="K12" s="343" t="str">
        <f>'5-Analiza financiara'!J11</f>
        <v>N</v>
      </c>
      <c r="L12" s="343">
        <f>'5-Analiza financiara'!K11</f>
        <v>2024</v>
      </c>
      <c r="M12" s="343">
        <f>'5-Analiza financiara'!L11</f>
        <v>2025</v>
      </c>
      <c r="N12" s="343">
        <f>'5-Analiza financiara'!M11</f>
        <v>2026</v>
      </c>
      <c r="O12" s="343">
        <f>'5-Analiza financiara'!N11</f>
        <v>2027</v>
      </c>
      <c r="P12" s="343">
        <f>'5-Analiza financiara'!O11</f>
        <v>2028</v>
      </c>
      <c r="Q12" s="343">
        <f>'5-Analiza financiara'!P11</f>
        <v>2029</v>
      </c>
      <c r="R12" s="343">
        <f>'5-Analiza financiara'!Q11</f>
        <v>2030</v>
      </c>
      <c r="S12" s="343">
        <f>'5-Analiza financiara'!R11</f>
        <v>2031</v>
      </c>
      <c r="T12" s="343">
        <f>'5-Analiza financiara'!S11</f>
        <v>2032</v>
      </c>
      <c r="U12" s="343">
        <f>'5-Analiza financiara'!T11</f>
        <v>2033</v>
      </c>
      <c r="V12" s="343">
        <f>'5-Analiza financiara'!U11</f>
        <v>2034</v>
      </c>
      <c r="W12" s="343">
        <f>'5-Analiza financiara'!V11</f>
        <v>2035</v>
      </c>
      <c r="X12" s="343">
        <f>'5-Analiza financiara'!W11</f>
        <v>2036</v>
      </c>
      <c r="Y12" s="225"/>
    </row>
    <row r="13" spans="2:25" x14ac:dyDescent="0.25">
      <c r="B13" s="225"/>
      <c r="C13" s="238"/>
      <c r="D13" s="225"/>
      <c r="F13" s="225"/>
      <c r="G13" s="238"/>
      <c r="H13" s="225"/>
      <c r="J13" s="225"/>
      <c r="K13" s="225"/>
      <c r="L13" s="225"/>
      <c r="M13" s="225"/>
      <c r="N13" s="225"/>
      <c r="O13" s="225"/>
      <c r="P13" s="225"/>
      <c r="Q13" s="225"/>
      <c r="R13" s="225"/>
      <c r="S13" s="225"/>
      <c r="T13" s="225"/>
      <c r="U13" s="225"/>
      <c r="V13" s="225"/>
      <c r="W13" s="225"/>
      <c r="X13" s="225"/>
      <c r="Y13" s="225"/>
    </row>
    <row r="14" spans="2:25" ht="18.600000000000001" customHeight="1" x14ac:dyDescent="0.25">
      <c r="B14" s="225"/>
      <c r="C14" s="344" t="s">
        <v>273</v>
      </c>
      <c r="D14" s="225"/>
      <c r="F14" s="225"/>
      <c r="G14" s="345" t="s">
        <v>149</v>
      </c>
      <c r="H14" s="225"/>
      <c r="J14" s="225"/>
      <c r="K14" s="346" t="str">
        <f>IF(ISERROR(ROUND(('2-Bilant_Solicitant'!H37+'2-Bilant_Solicitant'!H57+'2-Bilant_Solicitant'!H58)/('2-Bilant_Solicitant'!H70+'2-Bilant_Solicitant'!H82+'2-Bilant_Solicitant'!H87+'2-Bilant_Solicitant'!H99),2)),"",ROUND(('2-Bilant_Solicitant'!H37+'2-Bilant_Solicitant'!H57+'2-Bilant_Solicitant'!H58)/('2-Bilant_Solicitant'!H70+'2-Bilant_Solicitant'!H82+'2-Bilant_Solicitant'!H87+'2-Bilant_Solicitant'!H99),2))</f>
        <v/>
      </c>
      <c r="Y14" s="225"/>
    </row>
    <row r="15" spans="2:25" ht="21" customHeight="1" x14ac:dyDescent="0.25">
      <c r="B15" s="225"/>
      <c r="C15" s="344" t="s">
        <v>274</v>
      </c>
      <c r="D15" s="225"/>
      <c r="F15" s="225"/>
      <c r="G15" s="345" t="s">
        <v>150</v>
      </c>
      <c r="H15" s="225"/>
      <c r="J15" s="225"/>
      <c r="K15" s="347" t="str">
        <f>IF('2-Bilant_Solicitant'!H120&lt;0,"nu se calculeaza",IF(ISERROR(ROUND('2-Bilant_Solicitant'!H120/'2-Bilant_Solicitant'!H123,2)),"",ROUND('2-Bilant_Solicitant'!H120/'2-Bilant_Solicitant'!H123,2)))</f>
        <v/>
      </c>
      <c r="Y15" s="225"/>
    </row>
    <row r="16" spans="2:25" ht="21" customHeight="1" x14ac:dyDescent="0.25">
      <c r="B16" s="225"/>
      <c r="C16" s="344" t="s">
        <v>275</v>
      </c>
      <c r="D16" s="225"/>
      <c r="F16" s="225"/>
      <c r="G16" s="345"/>
      <c r="H16" s="225"/>
      <c r="J16" s="225"/>
      <c r="L16" s="348" t="str">
        <f>IF('5-Analiza financiara'!K113&lt;0,"NEGATIV","POZITIV")</f>
        <v>POZITIV</v>
      </c>
      <c r="M16" s="348" t="str">
        <f>IF('5-Analiza financiara'!L113&lt;0,"NEGATIV","POZITIV")</f>
        <v>POZITIV</v>
      </c>
      <c r="N16" s="348" t="str">
        <f>IF('5-Analiza financiara'!M113&lt;0,"NEGATIV","POZITIV")</f>
        <v>POZITIV</v>
      </c>
      <c r="O16" s="348" t="str">
        <f>IF('5-Analiza financiara'!N113&lt;0,"NEGATIV","POZITIV")</f>
        <v>POZITIV</v>
      </c>
      <c r="P16" s="348" t="str">
        <f>IF('5-Analiza financiara'!O113&lt;0,"NEGATIV","POZITIV")</f>
        <v>POZITIV</v>
      </c>
      <c r="Q16" s="348" t="str">
        <f>IF('5-Analiza financiara'!P113&lt;0,"NEGATIV","POZITIV")</f>
        <v>POZITIV</v>
      </c>
      <c r="R16" s="348" t="str">
        <f>IF('5-Analiza financiara'!Q113&lt;0,"NEGATIV","POZITIV")</f>
        <v>POZITIV</v>
      </c>
      <c r="S16" s="348" t="str">
        <f>IF('5-Analiza financiara'!R113&lt;0,"NEGATIV","POZITIV")</f>
        <v>POZITIV</v>
      </c>
      <c r="T16" s="348" t="str">
        <f>IF('5-Analiza financiara'!S113&lt;0,"NEGATIV","POZITIV")</f>
        <v>POZITIV</v>
      </c>
      <c r="U16" s="348" t="str">
        <f>IF('5-Analiza financiara'!T113&lt;0,"NEGATIV","POZITIV")</f>
        <v>POZITIV</v>
      </c>
      <c r="V16" s="348" t="str">
        <f>IF('5-Analiza financiara'!U113&lt;0,"NEGATIV","POZITIV")</f>
        <v>POZITIV</v>
      </c>
      <c r="W16" s="348" t="str">
        <f>IF('5-Analiza financiara'!V113&lt;0,"NEGATIV","POZITIV")</f>
        <v>POZITIV</v>
      </c>
      <c r="X16" s="348" t="str">
        <f>IF('5-Analiza financiara'!W113&lt;0,"NEGATIV","POZITIV")</f>
        <v>POZITIV</v>
      </c>
      <c r="Y16" s="225"/>
    </row>
    <row r="17" spans="2:25" ht="21" customHeight="1" x14ac:dyDescent="0.25">
      <c r="B17" s="225"/>
      <c r="C17" s="344" t="s">
        <v>407</v>
      </c>
      <c r="D17" s="225"/>
      <c r="F17" s="225"/>
      <c r="G17" s="345" t="s">
        <v>150</v>
      </c>
      <c r="H17" s="225"/>
      <c r="J17" s="225"/>
      <c r="L17" s="349" t="str">
        <f>IFERROR(ROUND('5-Analiza financiara'!K77/'5-Analiza financiara'!$J$77-1,2),"")</f>
        <v/>
      </c>
      <c r="M17" s="349" t="str">
        <f>IFERROR(ROUND('5-Analiza financiara'!L77/'5-Analiza financiara'!$J$77-1,2),"")</f>
        <v/>
      </c>
      <c r="N17" s="349" t="str">
        <f>IFERROR(ROUND('5-Analiza financiara'!M77/'5-Analiza financiara'!$J$77-1,2),"")</f>
        <v/>
      </c>
      <c r="O17" s="349" t="str">
        <f>IFERROR(ROUND('5-Analiza financiara'!N77/'5-Analiza financiara'!$J$77-1,2),"")</f>
        <v/>
      </c>
      <c r="P17" s="349" t="str">
        <f>IFERROR(ROUND('5-Analiza financiara'!O77/'5-Analiza financiara'!$J$77-1,2),"")</f>
        <v/>
      </c>
      <c r="Q17" s="349" t="str">
        <f>IFERROR(ROUND('5-Analiza financiara'!P77/'5-Analiza financiara'!$J$77-1,2),"")</f>
        <v/>
      </c>
      <c r="R17" s="349" t="str">
        <f>IFERROR(ROUND('5-Analiza financiara'!Q77/'5-Analiza financiara'!$J$77-1,2),"")</f>
        <v/>
      </c>
      <c r="S17" s="349" t="str">
        <f>IFERROR(ROUND('5-Analiza financiara'!R77/'5-Analiza financiara'!$J$77-1,2),"")</f>
        <v/>
      </c>
      <c r="T17" s="349" t="str">
        <f>IFERROR(ROUND('5-Analiza financiara'!S77/'5-Analiza financiara'!$J$77-1,2),"")</f>
        <v/>
      </c>
      <c r="U17" s="349" t="str">
        <f>IFERROR(ROUND('5-Analiza financiara'!T77/'5-Analiza financiara'!$J$77-1,2),"")</f>
        <v/>
      </c>
      <c r="V17" s="349" t="str">
        <f>IFERROR(ROUND('5-Analiza financiara'!U77/'5-Analiza financiara'!$J$77-1,2),"")</f>
        <v/>
      </c>
      <c r="W17" s="349" t="str">
        <f>IFERROR(ROUND('5-Analiza financiara'!V77/'5-Analiza financiara'!$J$77-1,2),"")</f>
        <v/>
      </c>
      <c r="X17" s="349" t="str">
        <f>IFERROR(ROUND('5-Analiza financiara'!W77/'5-Analiza financiara'!$J$77-1,2),"")</f>
        <v/>
      </c>
      <c r="Y17" s="225"/>
    </row>
    <row r="18" spans="2:25" x14ac:dyDescent="0.25">
      <c r="B18" s="225"/>
      <c r="C18" s="238"/>
      <c r="D18" s="225"/>
      <c r="F18" s="225"/>
      <c r="G18" s="238"/>
      <c r="H18" s="225"/>
      <c r="J18" s="225"/>
      <c r="K18" s="225"/>
      <c r="L18" s="225"/>
      <c r="M18" s="225"/>
      <c r="N18" s="225"/>
      <c r="O18" s="225"/>
      <c r="P18" s="225"/>
      <c r="Q18" s="225"/>
      <c r="R18" s="225"/>
      <c r="S18" s="225"/>
      <c r="T18" s="225"/>
      <c r="U18" s="225"/>
      <c r="V18" s="225"/>
      <c r="W18" s="225"/>
      <c r="X18" s="225"/>
      <c r="Y18" s="225"/>
    </row>
  </sheetData>
  <sheetProtection algorithmName="SHA-512" hashValue="5LXkHPRPr6HonTVM5PR4Cw56/lAXxbDhGVVj3Dmqaj/6GjcH4Fa5vcmxNvv9voY/dWcNkCH2hpB53X+pq1t4TA==" saltValue="/ANNLztu4fJKiJfFFYiBsg==" spinCount="100000" sheet="1" objects="1" scenarios="1"/>
  <mergeCells count="3">
    <mergeCell ref="G11:G12"/>
    <mergeCell ref="C11:C12"/>
    <mergeCell ref="C4:H5"/>
  </mergeCells>
  <conditionalFormatting sqref="L16:X17">
    <cfRule type="cellIs" dxfId="0" priority="2" operator="equal">
      <formula>"nu se verifica sustenabilitatea financiara"</formula>
    </cfRule>
  </conditionalFormatting>
  <pageMargins left="0.70866141732283472" right="0.70866141732283472" top="0.74803149606299213" bottom="0.74803149606299213" header="0.31496062992125984" footer="0.31496062992125984"/>
  <pageSetup scale="3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1E08B-A601-4343-8216-C6306D4B5054}">
  <dimension ref="C3:E22"/>
  <sheetViews>
    <sheetView workbookViewId="0">
      <selection activeCell="E8" sqref="E8"/>
    </sheetView>
  </sheetViews>
  <sheetFormatPr defaultRowHeight="14.4" x14ac:dyDescent="0.3"/>
  <cols>
    <col min="3" max="3" width="29.109375" customWidth="1"/>
    <col min="5" max="5" width="23.44140625" customWidth="1"/>
  </cols>
  <sheetData>
    <row r="3" spans="3:5" x14ac:dyDescent="0.3">
      <c r="D3" t="s">
        <v>392</v>
      </c>
      <c r="E3" t="s">
        <v>393</v>
      </c>
    </row>
    <row r="4" spans="3:5" x14ac:dyDescent="0.3">
      <c r="C4" s="177" t="s">
        <v>394</v>
      </c>
      <c r="D4" s="178">
        <v>0.5</v>
      </c>
      <c r="E4" s="178">
        <v>0.6</v>
      </c>
    </row>
    <row r="5" spans="3:5" x14ac:dyDescent="0.3">
      <c r="C5" s="177" t="s">
        <v>395</v>
      </c>
      <c r="D5" s="178">
        <v>0.5</v>
      </c>
      <c r="E5" s="178">
        <v>0.6</v>
      </c>
    </row>
    <row r="6" spans="3:5" x14ac:dyDescent="0.3">
      <c r="C6" s="177" t="s">
        <v>396</v>
      </c>
      <c r="D6" s="178">
        <v>0.6</v>
      </c>
      <c r="E6" s="178">
        <v>0.7</v>
      </c>
    </row>
    <row r="7" spans="3:5" x14ac:dyDescent="0.3">
      <c r="C7" s="177" t="s">
        <v>397</v>
      </c>
      <c r="D7" s="178">
        <v>0.6</v>
      </c>
      <c r="E7" s="178">
        <v>0.7</v>
      </c>
    </row>
    <row r="8" spans="3:5" x14ac:dyDescent="0.3">
      <c r="C8" s="177" t="s">
        <v>398</v>
      </c>
      <c r="D8" s="178">
        <v>0.6</v>
      </c>
      <c r="E8" s="178">
        <v>0.7</v>
      </c>
    </row>
    <row r="9" spans="3:5" x14ac:dyDescent="0.3">
      <c r="C9" s="177" t="s">
        <v>399</v>
      </c>
      <c r="D9" s="178">
        <v>0.6</v>
      </c>
      <c r="E9" s="178">
        <v>0.7</v>
      </c>
    </row>
    <row r="11" spans="3:5" x14ac:dyDescent="0.3">
      <c r="C11" t="str">
        <f>C4&amp;$D$3</f>
        <v>BHMIJLOCIE</v>
      </c>
      <c r="D11" s="179">
        <f>D4</f>
        <v>0.5</v>
      </c>
    </row>
    <row r="12" spans="3:5" x14ac:dyDescent="0.3">
      <c r="C12" t="str">
        <f t="shared" ref="C12:C16" si="0">C5&amp;$D$3</f>
        <v>CJMIJLOCIE</v>
      </c>
      <c r="D12" s="179">
        <f t="shared" ref="D12:D16" si="1">D5</f>
        <v>0.5</v>
      </c>
    </row>
    <row r="13" spans="3:5" x14ac:dyDescent="0.3">
      <c r="C13" t="str">
        <f t="shared" si="0"/>
        <v>BNMIJLOCIE</v>
      </c>
      <c r="D13" s="179">
        <f t="shared" si="1"/>
        <v>0.6</v>
      </c>
    </row>
    <row r="14" spans="3:5" x14ac:dyDescent="0.3">
      <c r="C14" t="str">
        <f t="shared" si="0"/>
        <v>MMMIJLOCIE</v>
      </c>
      <c r="D14" s="179">
        <f t="shared" si="1"/>
        <v>0.6</v>
      </c>
    </row>
    <row r="15" spans="3:5" x14ac:dyDescent="0.3">
      <c r="C15" t="str">
        <f t="shared" si="0"/>
        <v>SMMIJLOCIE</v>
      </c>
      <c r="D15" s="179">
        <f t="shared" si="1"/>
        <v>0.6</v>
      </c>
    </row>
    <row r="16" spans="3:5" x14ac:dyDescent="0.3">
      <c r="C16" t="str">
        <f t="shared" si="0"/>
        <v>SJMIJLOCIE</v>
      </c>
      <c r="D16" s="179">
        <f t="shared" si="1"/>
        <v>0.6</v>
      </c>
    </row>
    <row r="17" spans="3:4" x14ac:dyDescent="0.3">
      <c r="C17" t="str">
        <f>C4&amp;$E$3</f>
        <v>BHMICA SAU MICRO</v>
      </c>
      <c r="D17" s="179">
        <f>E4</f>
        <v>0.6</v>
      </c>
    </row>
    <row r="18" spans="3:4" x14ac:dyDescent="0.3">
      <c r="C18" t="str">
        <f t="shared" ref="C18:C22" si="2">C5&amp;$E$3</f>
        <v>CJMICA SAU MICRO</v>
      </c>
      <c r="D18" s="179">
        <f t="shared" ref="D18:D22" si="3">E5</f>
        <v>0.6</v>
      </c>
    </row>
    <row r="19" spans="3:4" x14ac:dyDescent="0.3">
      <c r="C19" t="str">
        <f t="shared" si="2"/>
        <v>BNMICA SAU MICRO</v>
      </c>
      <c r="D19" s="179">
        <f t="shared" si="3"/>
        <v>0.7</v>
      </c>
    </row>
    <row r="20" spans="3:4" x14ac:dyDescent="0.3">
      <c r="C20" t="str">
        <f t="shared" si="2"/>
        <v>MMMICA SAU MICRO</v>
      </c>
      <c r="D20" s="179">
        <f t="shared" si="3"/>
        <v>0.7</v>
      </c>
    </row>
    <row r="21" spans="3:4" x14ac:dyDescent="0.3">
      <c r="C21" t="str">
        <f t="shared" si="2"/>
        <v>SMMICA SAU MICRO</v>
      </c>
      <c r="D21" s="179">
        <f t="shared" si="3"/>
        <v>0.7</v>
      </c>
    </row>
    <row r="22" spans="3:4" x14ac:dyDescent="0.3">
      <c r="C22" t="str">
        <f t="shared" si="2"/>
        <v>SJMICA SAU MICRO</v>
      </c>
      <c r="D22" s="179">
        <f t="shared" si="3"/>
        <v>0.7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E43"/>
  <sheetViews>
    <sheetView tabSelected="1" topLeftCell="A19" zoomScale="117" zoomScaleNormal="117" workbookViewId="0">
      <selection activeCell="J36" sqref="J36"/>
    </sheetView>
  </sheetViews>
  <sheetFormatPr defaultRowHeight="13.8" x14ac:dyDescent="0.25"/>
  <cols>
    <col min="1" max="1" width="8.88671875" style="8"/>
    <col min="2" max="2" width="36.21875" style="8" customWidth="1"/>
    <col min="3" max="3" width="17.44140625" style="8" customWidth="1"/>
    <col min="4" max="4" width="15.88671875" style="8" customWidth="1"/>
    <col min="5" max="5" width="21.33203125" style="8" customWidth="1"/>
    <col min="6" max="16384" width="8.88671875" style="8"/>
  </cols>
  <sheetData>
    <row r="2" spans="2:5" ht="14.4" thickBot="1" x14ac:dyDescent="0.3">
      <c r="B2" s="145"/>
      <c r="C2" s="146"/>
      <c r="D2" s="146"/>
      <c r="E2" s="147"/>
    </row>
    <row r="3" spans="2:5" x14ac:dyDescent="0.25">
      <c r="B3" s="251" t="str">
        <f>'3-Intreprinderi in dificultate'!C3</f>
        <v>PROGRAMUL REGIONAL NORD-VEST 2021-2027</v>
      </c>
      <c r="C3" s="252"/>
      <c r="D3" s="253"/>
      <c r="E3" s="254"/>
    </row>
    <row r="4" spans="2:5" x14ac:dyDescent="0.25">
      <c r="B4" s="359" t="str">
        <f>'3-Intreprinderi in dificultate'!C4</f>
        <v>Obiectiv specific: RSO1.3 Intensificarea creșterii durabile și a competitivității IMM-urilor și crearea de locuri de muncă în cadrul IMM-urilor, inclusiv prin investiții productive</v>
      </c>
      <c r="C4" s="360"/>
      <c r="D4" s="360"/>
      <c r="E4" s="361"/>
    </row>
    <row r="5" spans="2:5" x14ac:dyDescent="0.25">
      <c r="B5" s="359"/>
      <c r="C5" s="360"/>
      <c r="D5" s="360"/>
      <c r="E5" s="361"/>
    </row>
    <row r="6" spans="2:5" x14ac:dyDescent="0.25">
      <c r="B6" s="255" t="str">
        <f>'3-Intreprinderi in dificultate'!C6</f>
        <v>Actiune: a) Creșterea competitivității IMM-urilor</v>
      </c>
      <c r="C6" s="236"/>
      <c r="D6" s="225"/>
      <c r="E6" s="227"/>
    </row>
    <row r="7" spans="2:5" ht="14.4" thickBot="1" x14ac:dyDescent="0.3">
      <c r="B7" s="228" t="str">
        <f>'3-Intreprinderi in dificultate'!C7</f>
        <v>Apel de proiecte nr. PRNV/2023/131.B/1</v>
      </c>
      <c r="C7" s="229"/>
      <c r="D7" s="230"/>
      <c r="E7" s="231"/>
    </row>
    <row r="8" spans="2:5" x14ac:dyDescent="0.25">
      <c r="B8" s="350"/>
      <c r="C8" s="351"/>
      <c r="D8" s="351"/>
      <c r="E8" s="351"/>
    </row>
    <row r="9" spans="2:5" ht="34.200000000000003" customHeight="1" x14ac:dyDescent="0.25">
      <c r="B9" s="465" t="s">
        <v>320</v>
      </c>
      <c r="C9" s="465"/>
      <c r="D9" s="465"/>
      <c r="E9" s="465"/>
    </row>
    <row r="10" spans="2:5" ht="45" customHeight="1" x14ac:dyDescent="0.25">
      <c r="B10" s="466" t="s">
        <v>284</v>
      </c>
      <c r="C10" s="466"/>
      <c r="D10" s="466"/>
      <c r="E10" s="466"/>
    </row>
    <row r="11" spans="2:5" ht="55.2" x14ac:dyDescent="0.25">
      <c r="B11" s="352" t="s">
        <v>285</v>
      </c>
      <c r="C11" s="352" t="s">
        <v>286</v>
      </c>
      <c r="D11" s="352" t="s">
        <v>287</v>
      </c>
      <c r="E11" s="352" t="s">
        <v>288</v>
      </c>
    </row>
    <row r="12" spans="2:5" x14ac:dyDescent="0.25">
      <c r="B12" s="148"/>
      <c r="C12" s="149"/>
      <c r="D12" s="148"/>
      <c r="E12" s="148"/>
    </row>
    <row r="13" spans="2:5" x14ac:dyDescent="0.25">
      <c r="B13" s="4" t="s">
        <v>289</v>
      </c>
      <c r="C13" s="150">
        <v>0</v>
      </c>
      <c r="D13" s="150">
        <v>0</v>
      </c>
      <c r="E13" s="353">
        <f>C13*D13</f>
        <v>0</v>
      </c>
    </row>
    <row r="14" spans="2:5" x14ac:dyDescent="0.25">
      <c r="B14" s="4" t="s">
        <v>290</v>
      </c>
      <c r="C14" s="43">
        <v>0</v>
      </c>
      <c r="D14" s="43">
        <v>0</v>
      </c>
      <c r="E14" s="336">
        <f>C14*D14</f>
        <v>0</v>
      </c>
    </row>
    <row r="15" spans="2:5" x14ac:dyDescent="0.25">
      <c r="B15" s="4" t="s">
        <v>291</v>
      </c>
      <c r="C15" s="43">
        <v>0</v>
      </c>
      <c r="D15" s="43">
        <v>0</v>
      </c>
      <c r="E15" s="336">
        <f t="shared" ref="E15:E42" si="0">C15*D15</f>
        <v>0</v>
      </c>
    </row>
    <row r="16" spans="2:5" x14ac:dyDescent="0.25">
      <c r="B16" s="4" t="s">
        <v>292</v>
      </c>
      <c r="C16" s="43">
        <v>0</v>
      </c>
      <c r="D16" s="43">
        <v>0</v>
      </c>
      <c r="E16" s="336">
        <f t="shared" si="0"/>
        <v>0</v>
      </c>
    </row>
    <row r="17" spans="2:5" x14ac:dyDescent="0.25">
      <c r="B17" s="4" t="s">
        <v>293</v>
      </c>
      <c r="C17" s="43">
        <v>0</v>
      </c>
      <c r="D17" s="43">
        <v>0</v>
      </c>
      <c r="E17" s="336">
        <f t="shared" si="0"/>
        <v>0</v>
      </c>
    </row>
    <row r="18" spans="2:5" x14ac:dyDescent="0.25">
      <c r="B18" s="4" t="s">
        <v>294</v>
      </c>
      <c r="C18" s="43">
        <v>0</v>
      </c>
      <c r="D18" s="43">
        <v>0</v>
      </c>
      <c r="E18" s="336">
        <f t="shared" si="0"/>
        <v>0</v>
      </c>
    </row>
    <row r="19" spans="2:5" x14ac:dyDescent="0.25">
      <c r="B19" s="4" t="s">
        <v>295</v>
      </c>
      <c r="C19" s="43">
        <v>0</v>
      </c>
      <c r="D19" s="43">
        <v>0</v>
      </c>
      <c r="E19" s="336">
        <f t="shared" si="0"/>
        <v>0</v>
      </c>
    </row>
    <row r="20" spans="2:5" x14ac:dyDescent="0.25">
      <c r="B20" s="4" t="s">
        <v>296</v>
      </c>
      <c r="C20" s="43">
        <v>0</v>
      </c>
      <c r="D20" s="43">
        <v>0</v>
      </c>
      <c r="E20" s="336">
        <f t="shared" si="0"/>
        <v>0</v>
      </c>
    </row>
    <row r="21" spans="2:5" x14ac:dyDescent="0.25">
      <c r="B21" s="4" t="s">
        <v>297</v>
      </c>
      <c r="C21" s="43">
        <v>0</v>
      </c>
      <c r="D21" s="43">
        <v>0</v>
      </c>
      <c r="E21" s="336">
        <f t="shared" si="0"/>
        <v>0</v>
      </c>
    </row>
    <row r="22" spans="2:5" x14ac:dyDescent="0.25">
      <c r="B22" s="4" t="s">
        <v>298</v>
      </c>
      <c r="C22" s="43">
        <v>0</v>
      </c>
      <c r="D22" s="43">
        <v>0</v>
      </c>
      <c r="E22" s="336">
        <f t="shared" si="0"/>
        <v>0</v>
      </c>
    </row>
    <row r="23" spans="2:5" x14ac:dyDescent="0.25">
      <c r="B23" s="4" t="s">
        <v>299</v>
      </c>
      <c r="C23" s="43">
        <v>0</v>
      </c>
      <c r="D23" s="43">
        <v>0</v>
      </c>
      <c r="E23" s="336">
        <f t="shared" si="0"/>
        <v>0</v>
      </c>
    </row>
    <row r="24" spans="2:5" x14ac:dyDescent="0.25">
      <c r="B24" s="4" t="s">
        <v>300</v>
      </c>
      <c r="C24" s="43">
        <v>0</v>
      </c>
      <c r="D24" s="43">
        <v>0</v>
      </c>
      <c r="E24" s="336">
        <f t="shared" si="0"/>
        <v>0</v>
      </c>
    </row>
    <row r="25" spans="2:5" x14ac:dyDescent="0.25">
      <c r="B25" s="4" t="s">
        <v>301</v>
      </c>
      <c r="C25" s="43">
        <v>0</v>
      </c>
      <c r="D25" s="43">
        <v>0</v>
      </c>
      <c r="E25" s="336">
        <f t="shared" si="0"/>
        <v>0</v>
      </c>
    </row>
    <row r="26" spans="2:5" x14ac:dyDescent="0.25">
      <c r="B26" s="4" t="s">
        <v>302</v>
      </c>
      <c r="C26" s="43">
        <v>0</v>
      </c>
      <c r="D26" s="43">
        <v>0</v>
      </c>
      <c r="E26" s="336">
        <f t="shared" si="0"/>
        <v>0</v>
      </c>
    </row>
    <row r="27" spans="2:5" x14ac:dyDescent="0.25">
      <c r="B27" s="4" t="s">
        <v>303</v>
      </c>
      <c r="C27" s="43">
        <v>0</v>
      </c>
      <c r="D27" s="43">
        <v>0</v>
      </c>
      <c r="E27" s="336">
        <f t="shared" si="0"/>
        <v>0</v>
      </c>
    </row>
    <row r="28" spans="2:5" x14ac:dyDescent="0.25">
      <c r="B28" s="4" t="s">
        <v>304</v>
      </c>
      <c r="C28" s="43">
        <v>0</v>
      </c>
      <c r="D28" s="43">
        <v>0</v>
      </c>
      <c r="E28" s="336">
        <f t="shared" si="0"/>
        <v>0</v>
      </c>
    </row>
    <row r="29" spans="2:5" x14ac:dyDescent="0.25">
      <c r="B29" s="4" t="s">
        <v>305</v>
      </c>
      <c r="C29" s="43">
        <v>0</v>
      </c>
      <c r="D29" s="43">
        <v>0</v>
      </c>
      <c r="E29" s="336">
        <f t="shared" si="0"/>
        <v>0</v>
      </c>
    </row>
    <row r="30" spans="2:5" x14ac:dyDescent="0.25">
      <c r="B30" s="4" t="s">
        <v>306</v>
      </c>
      <c r="C30" s="43">
        <v>0</v>
      </c>
      <c r="D30" s="43">
        <v>0</v>
      </c>
      <c r="E30" s="336">
        <f t="shared" si="0"/>
        <v>0</v>
      </c>
    </row>
    <row r="31" spans="2:5" x14ac:dyDescent="0.25">
      <c r="B31" s="4" t="s">
        <v>307</v>
      </c>
      <c r="C31" s="43">
        <v>0</v>
      </c>
      <c r="D31" s="43">
        <v>0</v>
      </c>
      <c r="E31" s="336">
        <f t="shared" si="0"/>
        <v>0</v>
      </c>
    </row>
    <row r="32" spans="2:5" x14ac:dyDescent="0.25">
      <c r="B32" s="4" t="s">
        <v>308</v>
      </c>
      <c r="C32" s="43">
        <v>0</v>
      </c>
      <c r="D32" s="43">
        <v>0</v>
      </c>
      <c r="E32" s="336">
        <f t="shared" si="0"/>
        <v>0</v>
      </c>
    </row>
    <row r="33" spans="2:5" x14ac:dyDescent="0.25">
      <c r="B33" s="4" t="s">
        <v>309</v>
      </c>
      <c r="C33" s="43">
        <v>0</v>
      </c>
      <c r="D33" s="43">
        <v>0</v>
      </c>
      <c r="E33" s="336">
        <f t="shared" si="0"/>
        <v>0</v>
      </c>
    </row>
    <row r="34" spans="2:5" x14ac:dyDescent="0.25">
      <c r="B34" s="4" t="s">
        <v>310</v>
      </c>
      <c r="C34" s="43">
        <v>0</v>
      </c>
      <c r="D34" s="43">
        <v>0</v>
      </c>
      <c r="E34" s="336">
        <f t="shared" si="0"/>
        <v>0</v>
      </c>
    </row>
    <row r="35" spans="2:5" x14ac:dyDescent="0.25">
      <c r="B35" s="4" t="s">
        <v>311</v>
      </c>
      <c r="C35" s="43">
        <v>0</v>
      </c>
      <c r="D35" s="43">
        <v>0</v>
      </c>
      <c r="E35" s="336">
        <f t="shared" si="0"/>
        <v>0</v>
      </c>
    </row>
    <row r="36" spans="2:5" x14ac:dyDescent="0.25">
      <c r="B36" s="4" t="s">
        <v>312</v>
      </c>
      <c r="C36" s="43">
        <v>0</v>
      </c>
      <c r="D36" s="43">
        <v>0</v>
      </c>
      <c r="E36" s="336">
        <f t="shared" si="0"/>
        <v>0</v>
      </c>
    </row>
    <row r="37" spans="2:5" x14ac:dyDescent="0.25">
      <c r="B37" s="4" t="s">
        <v>313</v>
      </c>
      <c r="C37" s="43">
        <v>0</v>
      </c>
      <c r="D37" s="43">
        <v>0</v>
      </c>
      <c r="E37" s="336">
        <f t="shared" si="0"/>
        <v>0</v>
      </c>
    </row>
    <row r="38" spans="2:5" x14ac:dyDescent="0.25">
      <c r="B38" s="4" t="s">
        <v>314</v>
      </c>
      <c r="C38" s="43">
        <v>0</v>
      </c>
      <c r="D38" s="43">
        <v>0</v>
      </c>
      <c r="E38" s="336">
        <f t="shared" si="0"/>
        <v>0</v>
      </c>
    </row>
    <row r="39" spans="2:5" x14ac:dyDescent="0.25">
      <c r="B39" s="4" t="s">
        <v>315</v>
      </c>
      <c r="C39" s="43">
        <v>0</v>
      </c>
      <c r="D39" s="43">
        <v>0</v>
      </c>
      <c r="E39" s="336">
        <f t="shared" si="0"/>
        <v>0</v>
      </c>
    </row>
    <row r="40" spans="2:5" x14ac:dyDescent="0.25">
      <c r="B40" s="4" t="s">
        <v>316</v>
      </c>
      <c r="C40" s="43">
        <v>0</v>
      </c>
      <c r="D40" s="43">
        <v>0</v>
      </c>
      <c r="E40" s="336">
        <f t="shared" si="0"/>
        <v>0</v>
      </c>
    </row>
    <row r="41" spans="2:5" x14ac:dyDescent="0.25">
      <c r="B41" s="4" t="s">
        <v>317</v>
      </c>
      <c r="C41" s="43">
        <v>0</v>
      </c>
      <c r="D41" s="43">
        <v>0</v>
      </c>
      <c r="E41" s="336">
        <f>C41*D41</f>
        <v>0</v>
      </c>
    </row>
    <row r="42" spans="2:5" x14ac:dyDescent="0.25">
      <c r="B42" s="7" t="s">
        <v>318</v>
      </c>
      <c r="C42" s="151">
        <v>0</v>
      </c>
      <c r="D42" s="151">
        <v>0</v>
      </c>
      <c r="E42" s="354">
        <f t="shared" si="0"/>
        <v>0</v>
      </c>
    </row>
    <row r="43" spans="2:5" x14ac:dyDescent="0.25">
      <c r="B43" s="152" t="s">
        <v>319</v>
      </c>
      <c r="C43" s="355">
        <f>SUM(C13:C42)</f>
        <v>0</v>
      </c>
      <c r="D43" s="153"/>
      <c r="E43" s="355">
        <f>SUM(E13:E42)</f>
        <v>0</v>
      </c>
    </row>
  </sheetData>
  <sheetProtection algorithmName="SHA-512" hashValue="77XwzD0XurYKHP9IOP9y69aYG1urwT63zNUvQfYhyuaZBChsyZ+lDzRVgAz9VN2Bnrs0bU9MGYbs1DiX4I95Bg==" saltValue="or78LPSV8bHL/xDh5JQdtQ==" spinCount="100000" sheet="1" objects="1" scenarios="1"/>
  <mergeCells count="3">
    <mergeCell ref="B9:E9"/>
    <mergeCell ref="B10:E10"/>
    <mergeCell ref="B4:E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BE6CA63DEF4CF4EB6428DE5B0E6FD77" ma:contentTypeVersion="13" ma:contentTypeDescription="Create a new document." ma:contentTypeScope="" ma:versionID="96593a9b2a2df3a5450bdff0c74a12bf">
  <xsd:schema xmlns:xsd="http://www.w3.org/2001/XMLSchema" xmlns:xs="http://www.w3.org/2001/XMLSchema" xmlns:p="http://schemas.microsoft.com/office/2006/metadata/properties" xmlns:ns2="b0d65882-afcc-44e0-9f9d-a3a19484025c" xmlns:ns3="7dad44aa-71bc-4b74-b805-970d02198ae5" targetNamespace="http://schemas.microsoft.com/office/2006/metadata/properties" ma:root="true" ma:fieldsID="b71da94a162742f9418b1f8959319b68" ns2:_="" ns3:_="">
    <xsd:import namespace="b0d65882-afcc-44e0-9f9d-a3a19484025c"/>
    <xsd:import namespace="7dad44aa-71bc-4b74-b805-970d02198ae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d65882-afcc-44e0-9f9d-a3a1948402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28cf4ff-ab5b-4139-ad2b-711e8c48f5c4"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dad44aa-71bc-4b74-b805-970d02198ae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266412b-036c-4e80-b576-9adb0f20cf5f}" ma:internalName="TaxCatchAll" ma:showField="CatchAllData" ma:web="7dad44aa-71bc-4b74-b805-970d02198ae5">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96D5D2-0CC3-482D-B476-4361353E3A90}">
  <ds:schemaRefs>
    <ds:schemaRef ds:uri="http://schemas.microsoft.com/sharepoint/v3/contenttype/forms"/>
  </ds:schemaRefs>
</ds:datastoreItem>
</file>

<file path=customXml/itemProps2.xml><?xml version="1.0" encoding="utf-8"?>
<ds:datastoreItem xmlns:ds="http://schemas.openxmlformats.org/officeDocument/2006/customXml" ds:itemID="{84DAD0B7-895F-4F5C-99A6-5A85C66FD8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d65882-afcc-44e0-9f9d-a3a19484025c"/>
    <ds:schemaRef ds:uri="7dad44aa-71bc-4b74-b805-970d02198a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0-Instructiuni</vt:lpstr>
      <vt:lpstr>1-Inputuri</vt:lpstr>
      <vt:lpstr>2-Bilant_Solicitant</vt:lpstr>
      <vt:lpstr>3-Intreprinderi in dificultate</vt:lpstr>
      <vt:lpstr>4-Buget cerere</vt:lpstr>
      <vt:lpstr>5-Analiza financiara</vt:lpstr>
      <vt:lpstr>6-Rezumat indicatori</vt:lpstr>
      <vt:lpstr>Foaie1</vt:lpstr>
      <vt:lpstr>7-Imobilizari</vt:lpstr>
      <vt:lpstr>eur</vt:lpstr>
      <vt:lpstr>'1-Inputuri'!Print_Area</vt:lpstr>
      <vt:lpstr>'3-Intreprinderi in dificultate'!Print_Area</vt:lpstr>
      <vt:lpstr>'4-Buget cerere'!Print_Area</vt:lpstr>
      <vt:lpstr>'5-Analiza financiara'!Print_Area</vt:lpstr>
      <vt:lpstr>'6-Rezumat indicatori'!Print_Area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Anamaria Dullo</cp:lastModifiedBy>
  <cp:lastPrinted>2022-06-17T00:06:22Z</cp:lastPrinted>
  <dcterms:created xsi:type="dcterms:W3CDTF">2022-06-05T06:21:46Z</dcterms:created>
  <dcterms:modified xsi:type="dcterms:W3CDTF">2023-08-11T13:37:29Z</dcterms:modified>
</cp:coreProperties>
</file>